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Ws\Desktop\2026\Pontão\Volumosos\"/>
    </mc:Choice>
  </mc:AlternateContent>
  <bookViews>
    <workbookView xWindow="0" yWindow="0" windowWidth="24000" windowHeight="9135" tabRatio="749"/>
  </bookViews>
  <sheets>
    <sheet name="Resumo" sheetId="2" r:id="rId1"/>
    <sheet name="1. Col Resíd e Vol" sheetId="12" r:id="rId2"/>
    <sheet name="2. DF Emp" sheetId="13" r:id="rId3"/>
    <sheet name="3.Encargos Sociais" sheetId="3" r:id="rId4"/>
    <sheet name="4.BDI" sheetId="5" r:id="rId5"/>
    <sheet name="4.1 BDI Destino Final" sheetId="14" r:id="rId6"/>
    <sheet name="5. Ton" sheetId="6" r:id="rId7"/>
    <sheet name="6. Horários" sheetId="7" r:id="rId8"/>
    <sheet name="7.Roteiros" sheetId="15" r:id="rId9"/>
    <sheet name="8. Depreciação" sheetId="10" r:id="rId10"/>
  </sheets>
  <externalReferences>
    <externalReference r:id="rId11"/>
    <externalReference r:id="rId12"/>
  </externalReferences>
  <definedNames>
    <definedName name="_LO25" localSheetId="2">#REF!</definedName>
    <definedName name="_LO25" localSheetId="5">#REF!</definedName>
    <definedName name="_LO25">#REF!</definedName>
    <definedName name="AbaDeprec" localSheetId="2">'[1]10. Depr'!$A$1</definedName>
    <definedName name="AbaDeprec" localSheetId="8">'[2]5. Depreciação'!$A$1</definedName>
    <definedName name="AbaDeprec">'8. Depreciação'!$A$1</definedName>
    <definedName name="AbaRemun" localSheetId="1">#REF!</definedName>
    <definedName name="AbaRemun" localSheetId="2">#REF!</definedName>
    <definedName name="AbaRemun" localSheetId="5">#REF!</definedName>
    <definedName name="AbaRemun" localSheetId="6">#REF!</definedName>
    <definedName name="AbaRemun" localSheetId="7">#REF!</definedName>
    <definedName name="AbaRemun" localSheetId="0">#REF!</definedName>
    <definedName name="AbaRemun">#REF!</definedName>
    <definedName name="_xlnm.Print_Area" localSheetId="1">'1. Col Resíd e Vol'!$A$2:$F$277</definedName>
    <definedName name="_xlnm.Print_Area" localSheetId="3">'3.Encargos Sociais'!$A$1:$C$40</definedName>
    <definedName name="_xlnm.Print_Area" localSheetId="5">'4.1 BDI Destino Final'!$A$1:$F$25</definedName>
    <definedName name="_xlnm.Print_Area" localSheetId="4">'4.BDI'!$A$1:$F$25</definedName>
    <definedName name="_xlnm.Print_Area" localSheetId="8">'7.Roteiros'!$A$1:$G$51</definedName>
    <definedName name="Google_Sheet_Link_1445228212" localSheetId="5" hidden="1">#N/A</definedName>
    <definedName name="Google_Sheet_Link_1445228212" localSheetId="8" hidden="1">'7.Roteiros'!AbaDeprec</definedName>
    <definedName name="Google_Sheet_Link_1445228212" hidden="1">'2. DF Emp'!AbaDeprec</definedName>
    <definedName name="Google_Sheet_Link_1661628036" localSheetId="5" hidden="1">#N/A</definedName>
    <definedName name="Google_Sheet_Link_1661628036" localSheetId="8" hidden="1">'7.Roteiros'!AbaDeprec</definedName>
    <definedName name="Google_Sheet_Link_1661628036" hidden="1">'2. DF Emp'!AbaDeprec</definedName>
    <definedName name="Google_Sheet_Link_511756154" localSheetId="5" hidden="1">'4.1 BDI Destino Final'!AbaRemun</definedName>
    <definedName name="Google_Sheet_Link_511756154" localSheetId="8" hidden="1">AbaRemun</definedName>
    <definedName name="Google_Sheet_Link_511756154" hidden="1">AbaRemun</definedName>
    <definedName name="Google_Sheet_Link_845117530" localSheetId="5" hidden="1">'4.1 BDI Destino Final'!AbaRemun</definedName>
    <definedName name="Google_Sheet_Link_845117530" localSheetId="8" hidden="1">AbaRemun</definedName>
    <definedName name="Google_Sheet_Link_845117530" hidden="1">AbaRemun</definedName>
    <definedName name="Horário" localSheetId="2">#REF!</definedName>
    <definedName name="Horário" localSheetId="5">#REF!</definedName>
    <definedName name="Horário" localSheetId="8">#REF!</definedName>
    <definedName name="Horário">#REF!</definedName>
    <definedName name="_xlnm.Print_Titles" localSheetId="1">'1. Col Resíd e Vol'!$2:$9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8" i="12" l="1"/>
  <c r="D155" i="12"/>
  <c r="E155" i="12" s="1"/>
  <c r="E137" i="12"/>
  <c r="E143" i="12"/>
  <c r="B51" i="12" l="1"/>
  <c r="E43" i="12" l="1"/>
  <c r="E44" i="12"/>
  <c r="E45" i="12"/>
  <c r="D8" i="2" l="1"/>
  <c r="D6" i="2"/>
  <c r="D5" i="2"/>
  <c r="F20" i="13"/>
  <c r="C19" i="13"/>
  <c r="E84" i="12" l="1"/>
  <c r="D12" i="15" l="1"/>
  <c r="D21" i="15" s="1"/>
  <c r="D25" i="15" s="1"/>
  <c r="F35" i="15" s="1"/>
  <c r="F37" i="15" s="1"/>
  <c r="F38" i="15" s="1"/>
  <c r="B205" i="12" s="1"/>
  <c r="D111" i="12" l="1"/>
  <c r="E120" i="12"/>
  <c r="D119" i="12"/>
  <c r="E119" i="12" s="1"/>
  <c r="E118" i="12"/>
  <c r="D112" i="12" l="1"/>
  <c r="C16" i="14" l="1"/>
  <c r="C21" i="14" s="1"/>
  <c r="C29" i="13" s="1"/>
  <c r="F14" i="14"/>
  <c r="E14" i="14"/>
  <c r="D14" i="14"/>
  <c r="A12" i="13"/>
  <c r="A11" i="13"/>
  <c r="E19" i="13" l="1"/>
  <c r="F22" i="13" l="1"/>
  <c r="E11" i="13" l="1"/>
  <c r="F25" i="13"/>
  <c r="D29" i="13" s="1"/>
  <c r="E29" i="13" s="1"/>
  <c r="F30" i="13" s="1"/>
  <c r="F32" i="13" s="1"/>
  <c r="E12" i="13" s="1"/>
  <c r="E13" i="13" s="1"/>
  <c r="F11" i="13" s="1"/>
  <c r="F34" i="13" l="1"/>
  <c r="F36" i="13" s="1"/>
  <c r="F12" i="13"/>
  <c r="F13" i="13" s="1"/>
  <c r="C6" i="2" l="1"/>
  <c r="E6" i="2" s="1"/>
  <c r="D271" i="12"/>
  <c r="E253" i="12"/>
  <c r="D254" i="12" s="1"/>
  <c r="E254" i="12" s="1"/>
  <c r="E251" i="12"/>
  <c r="D252" i="12" s="1"/>
  <c r="E252" i="12" s="1"/>
  <c r="E244" i="12"/>
  <c r="E243" i="12"/>
  <c r="E242" i="12"/>
  <c r="E241" i="12"/>
  <c r="E240" i="12"/>
  <c r="C231" i="12"/>
  <c r="E231" i="12" s="1"/>
  <c r="E229" i="12"/>
  <c r="E223" i="12"/>
  <c r="D217" i="12"/>
  <c r="D215" i="12"/>
  <c r="D213" i="12"/>
  <c r="D211" i="12"/>
  <c r="D209" i="12"/>
  <c r="C199" i="12"/>
  <c r="E199" i="12" s="1"/>
  <c r="C198" i="12"/>
  <c r="E198" i="12" s="1"/>
  <c r="C197" i="12"/>
  <c r="C188" i="12"/>
  <c r="D187" i="12"/>
  <c r="C187" i="12"/>
  <c r="D182" i="12"/>
  <c r="E182" i="12" s="1"/>
  <c r="C175" i="12"/>
  <c r="C174" i="12"/>
  <c r="E171" i="12"/>
  <c r="C170" i="12"/>
  <c r="C169" i="12"/>
  <c r="E166" i="12"/>
  <c r="D156" i="12"/>
  <c r="C156" i="12"/>
  <c r="D154" i="12"/>
  <c r="C154" i="12"/>
  <c r="D153" i="12"/>
  <c r="C153" i="12"/>
  <c r="D152" i="12"/>
  <c r="C152" i="12"/>
  <c r="D151" i="12"/>
  <c r="C151" i="12"/>
  <c r="D150" i="12"/>
  <c r="C150" i="12"/>
  <c r="E144" i="12"/>
  <c r="E142" i="12"/>
  <c r="E141" i="12"/>
  <c r="E140" i="12"/>
  <c r="E139" i="12"/>
  <c r="E138" i="12"/>
  <c r="E136" i="12"/>
  <c r="E135" i="12"/>
  <c r="E134" i="12"/>
  <c r="A112" i="12"/>
  <c r="A111" i="12"/>
  <c r="A117" i="12" s="1"/>
  <c r="C106" i="12"/>
  <c r="C105" i="12"/>
  <c r="C96" i="12"/>
  <c r="D94" i="12"/>
  <c r="E94" i="12" s="1"/>
  <c r="D91" i="12"/>
  <c r="E91" i="12" s="1"/>
  <c r="D90" i="12"/>
  <c r="E90" i="12" s="1"/>
  <c r="E88" i="12"/>
  <c r="C81" i="12"/>
  <c r="D77" i="12"/>
  <c r="C77" i="12"/>
  <c r="D75" i="12"/>
  <c r="E75" i="12" s="1"/>
  <c r="D74" i="12"/>
  <c r="C74" i="12"/>
  <c r="D72" i="12"/>
  <c r="E72" i="12" s="1"/>
  <c r="D71" i="12"/>
  <c r="E71" i="12" s="1"/>
  <c r="C71" i="12"/>
  <c r="E69" i="12"/>
  <c r="C62" i="12"/>
  <c r="D58" i="12"/>
  <c r="E58" i="12" s="1"/>
  <c r="D57" i="12"/>
  <c r="E57" i="12" s="1"/>
  <c r="E56" i="12"/>
  <c r="E49" i="12"/>
  <c r="A49" i="12"/>
  <c r="A45" i="12"/>
  <c r="A44" i="12"/>
  <c r="C111" i="12"/>
  <c r="A43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F12" i="7"/>
  <c r="F15" i="7" s="1"/>
  <c r="F17" i="7" s="1"/>
  <c r="F19" i="7" s="1"/>
  <c r="C184" i="12" l="1"/>
  <c r="C112" i="12"/>
  <c r="E112" i="12" s="1"/>
  <c r="C157" i="12"/>
  <c r="E150" i="12"/>
  <c r="E154" i="12"/>
  <c r="D169" i="12"/>
  <c r="E111" i="12"/>
  <c r="E46" i="12"/>
  <c r="E65" i="12"/>
  <c r="E99" i="12"/>
  <c r="E146" i="12"/>
  <c r="C189" i="12"/>
  <c r="E74" i="12"/>
  <c r="E77" i="12"/>
  <c r="C125" i="12"/>
  <c r="E151" i="12"/>
  <c r="E153" i="12"/>
  <c r="E187" i="12"/>
  <c r="E156" i="12"/>
  <c r="E152" i="12"/>
  <c r="D232" i="12"/>
  <c r="E232" i="12" s="1"/>
  <c r="D233" i="12" s="1"/>
  <c r="E169" i="12"/>
  <c r="D170" i="12" s="1"/>
  <c r="E170" i="12" s="1"/>
  <c r="D59" i="12"/>
  <c r="E59" i="12" s="1"/>
  <c r="D60" i="12" s="1"/>
  <c r="E60" i="12" s="1"/>
  <c r="D92" i="12"/>
  <c r="E92" i="12" s="1"/>
  <c r="E95" i="12" s="1"/>
  <c r="D145" i="12"/>
  <c r="F245" i="12"/>
  <c r="F247" i="12" s="1"/>
  <c r="E35" i="12" s="1"/>
  <c r="C145" i="12"/>
  <c r="C117" i="12"/>
  <c r="E117" i="12" s="1"/>
  <c r="D174" i="12"/>
  <c r="E174" i="12" s="1"/>
  <c r="E125" i="12" l="1"/>
  <c r="C126" i="12"/>
  <c r="E126" i="12" s="1"/>
  <c r="E178" i="12"/>
  <c r="E193" i="12" s="1"/>
  <c r="E255" i="12" s="1"/>
  <c r="F255" i="12" s="1"/>
  <c r="F257" i="12" s="1"/>
  <c r="E36" i="12" s="1"/>
  <c r="E121" i="12"/>
  <c r="F121" i="12" s="1"/>
  <c r="E24" i="12" s="1"/>
  <c r="D105" i="12"/>
  <c r="E105" i="12" s="1"/>
  <c r="E127" i="12"/>
  <c r="D106" i="12"/>
  <c r="E106" i="12" s="1"/>
  <c r="D157" i="12"/>
  <c r="E157" i="12" s="1"/>
  <c r="C185" i="12"/>
  <c r="D186" i="12" s="1"/>
  <c r="E186" i="12" s="1"/>
  <c r="E145" i="12"/>
  <c r="F146" i="12" s="1"/>
  <c r="D78" i="12"/>
  <c r="E78" i="12" s="1"/>
  <c r="D79" i="12" s="1"/>
  <c r="E79" i="12" s="1"/>
  <c r="E80" i="12" s="1"/>
  <c r="D81" i="12" s="1"/>
  <c r="E81" i="12" s="1"/>
  <c r="E82" i="12" s="1"/>
  <c r="D83" i="12" s="1"/>
  <c r="E83" i="12" s="1"/>
  <c r="F84" i="12" s="1"/>
  <c r="E20" i="12" s="1"/>
  <c r="F113" i="12"/>
  <c r="E158" i="12"/>
  <c r="D197" i="12"/>
  <c r="E197" i="12" s="1"/>
  <c r="D200" i="12" s="1"/>
  <c r="E200" i="12" s="1"/>
  <c r="D96" i="12"/>
  <c r="E96" i="12" s="1"/>
  <c r="E97" i="12" s="1"/>
  <c r="D98" i="12" s="1"/>
  <c r="E98" i="12" s="1"/>
  <c r="F99" i="12" s="1"/>
  <c r="E21" i="12" s="1"/>
  <c r="E61" i="12"/>
  <c r="D175" i="12"/>
  <c r="E175" i="12" s="1"/>
  <c r="E176" i="12" s="1"/>
  <c r="D177" i="12" s="1"/>
  <c r="E177" i="12" s="1"/>
  <c r="C190" i="12"/>
  <c r="D191" i="12" s="1"/>
  <c r="E191" i="12" s="1"/>
  <c r="D8" i="6"/>
  <c r="D192" i="12" l="1"/>
  <c r="E192" i="12" s="1"/>
  <c r="F193" i="12" s="1"/>
  <c r="E30" i="12" s="1"/>
  <c r="F127" i="12"/>
  <c r="E25" i="12" s="1"/>
  <c r="E201" i="12"/>
  <c r="F107" i="12"/>
  <c r="E22" i="12" s="1"/>
  <c r="F158" i="12"/>
  <c r="F160" i="12" s="1"/>
  <c r="E26" i="12" s="1"/>
  <c r="E23" i="12"/>
  <c r="F201" i="12"/>
  <c r="E31" i="12" s="1"/>
  <c r="D62" i="12"/>
  <c r="E62" i="12" s="1"/>
  <c r="E63" i="12" s="1"/>
  <c r="D64" i="12" s="1"/>
  <c r="E64" i="12" s="1"/>
  <c r="F65" i="12" s="1"/>
  <c r="E19" i="12" s="1"/>
  <c r="E29" i="12"/>
  <c r="F129" i="12" l="1"/>
  <c r="E18" i="12" s="1"/>
  <c r="D7" i="6" l="1"/>
  <c r="C16" i="5" l="1"/>
  <c r="C21" i="5" s="1"/>
  <c r="C263" i="12" s="1"/>
  <c r="F14" i="5"/>
  <c r="E14" i="5"/>
  <c r="D14" i="5"/>
  <c r="C36" i="3"/>
  <c r="C33" i="3"/>
  <c r="C18" i="3"/>
  <c r="C26" i="3" l="1"/>
  <c r="C35" i="3" s="1"/>
  <c r="C37" i="3" s="1"/>
  <c r="C38" i="3" s="1"/>
  <c r="C209" i="12" l="1"/>
  <c r="C217" i="12" s="1"/>
  <c r="E217" i="12" s="1"/>
  <c r="C233" i="12"/>
  <c r="E233" i="12" s="1"/>
  <c r="F234" i="12" s="1"/>
  <c r="E34" i="12" s="1"/>
  <c r="C211" i="12" l="1"/>
  <c r="E211" i="12" s="1"/>
  <c r="C224" i="12"/>
  <c r="E224" i="12" s="1"/>
  <c r="F225" i="12" s="1"/>
  <c r="E33" i="12" s="1"/>
  <c r="E209" i="12"/>
  <c r="C213" i="12"/>
  <c r="E213" i="12" s="1"/>
  <c r="C215" i="12"/>
  <c r="E215" i="12" s="1"/>
  <c r="F219" i="12" l="1"/>
  <c r="F236" i="12" s="1"/>
  <c r="E32" i="12" l="1"/>
  <c r="E28" i="12" s="1"/>
  <c r="E27" i="12"/>
  <c r="F259" i="12"/>
  <c r="D263" i="12" l="1"/>
  <c r="E263" i="12" s="1"/>
  <c r="F264" i="12" s="1"/>
  <c r="F266" i="12" s="1"/>
  <c r="E37" i="12" s="1"/>
  <c r="E38" i="12" l="1"/>
  <c r="F268" i="12"/>
  <c r="C5" i="2" s="1"/>
  <c r="C8" i="2" l="1"/>
  <c r="E8" i="2" s="1"/>
  <c r="E5" i="2"/>
  <c r="F36" i="12"/>
  <c r="F25" i="12"/>
  <c r="F35" i="12"/>
  <c r="F24" i="12"/>
  <c r="F19" i="12"/>
  <c r="F21" i="12"/>
  <c r="F20" i="12"/>
  <c r="F30" i="12"/>
  <c r="F22" i="12"/>
  <c r="F31" i="12"/>
  <c r="F26" i="12"/>
  <c r="F29" i="12"/>
  <c r="F23" i="12"/>
  <c r="F18" i="12"/>
  <c r="F33" i="12"/>
  <c r="F34" i="12"/>
  <c r="F32" i="12"/>
  <c r="F28" i="12"/>
  <c r="F27" i="12"/>
  <c r="F37" i="12"/>
  <c r="F38" i="12" l="1"/>
</calcChain>
</file>

<file path=xl/comments1.xml><?xml version="1.0" encoding="utf-8"?>
<comments xmlns="http://schemas.openxmlformats.org/spreadsheetml/2006/main">
  <authors>
    <author/>
    <author>Clauber Bridi</author>
  </authors>
  <commentList>
    <comment ref="A16" authorId="0" shapeId="0">
      <text>
        <r>
          <rPr>
            <sz val="9"/>
            <color rgb="FF000000"/>
            <rFont val="Tahoma"/>
            <family val="2"/>
            <charset val="1"/>
          </rPr>
          <t xml:space="preserve">Qualquer custo previsto no edital e não contemplado nesta planilha modelo deverá ser devidamente incluído
</t>
        </r>
      </text>
    </comment>
    <comment ref="B5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fator de utilização das equipes de coleta. 
Por exemplo:
Equipes com utilização integral = 100%
Equipes com utilização parcial = n° horas trabalhadas por semana /44 horas
</t>
        </r>
      </text>
    </comment>
    <comment ref="C57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nos domingos e feriados em horário diurno
</t>
        </r>
      </text>
    </comment>
    <comment ref="C58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diurno de segunda a sábado 
</t>
        </r>
      </text>
    </comment>
    <comment ref="A59" authorId="0" shapeId="0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62" authorId="0" shapeId="0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64" authorId="0" shapeId="0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C70" authorId="0" shapeId="0">
      <text>
        <r>
          <rPr>
            <sz val="9"/>
            <color rgb="FF000000"/>
            <rFont val="Tahoma"/>
            <family val="2"/>
            <charset val="1"/>
          </rPr>
          <t>Informar o número de horas noturnas trabalhadas no intervalo das 22:00h as 5:00h</t>
        </r>
      </text>
    </comment>
    <comment ref="C72" authorId="0" shapeId="0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diurno nos domingos e feriados</t>
        </r>
      </text>
    </comment>
    <comment ref="C73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noturno (das 22:00h as 5h) nos domingos e feriados
</t>
        </r>
      </text>
    </comment>
    <comment ref="C75" authorId="0" shapeId="0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de segunda à sábado</t>
        </r>
      </text>
    </comment>
    <comment ref="C76" authorId="0" shapeId="0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(das 22:00h as 5h) de segunda a sábado</t>
        </r>
      </text>
    </comment>
    <comment ref="A78" authorId="0" shapeId="0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Considerados 63 feriados + domingos e 302 dias trabalhados por ano
</t>
        </r>
      </text>
    </comment>
    <comment ref="C81" authorId="0" shapeId="0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83" authorId="0" shapeId="0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89" authorId="0" shapeId="0">
      <text>
        <r>
          <rPr>
            <sz val="9"/>
            <color rgb="FF000000"/>
            <rFont val="Tahoma"/>
            <family val="2"/>
            <charset val="1"/>
          </rPr>
          <t>Informar o valor do salário Mínimo Nacional</t>
        </r>
      </text>
    </comment>
    <comment ref="C90" authorId="0" shapeId="0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diurno nos domingos e feriados</t>
        </r>
      </text>
    </comment>
    <comment ref="C91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diurno de segunda a sábado 
</t>
        </r>
      </text>
    </comment>
    <comment ref="A92" authorId="0" shapeId="0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93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1 se a base de cálculo for o Salário Mínimo Nacional; Informar 2 se a base de cálculo for o Piso da Categoria; 
</t>
        </r>
      </text>
    </comment>
    <comment ref="C94" authorId="0" shapeId="0">
      <text>
        <r>
          <rPr>
            <sz val="9"/>
            <color rgb="FF000000"/>
            <rFont val="Tahoma"/>
            <family val="2"/>
            <charset val="1"/>
          </rPr>
          <t>Percentual estabelecido nas Normas de Segurança de Trabalho ou pelo laudo de responsável técnico devidamente habilitado</t>
        </r>
      </text>
    </comment>
    <comment ref="C96" authorId="0" shapeId="0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98" authorId="0" shapeId="0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103" authorId="0" shapeId="0">
      <text>
        <r>
          <rPr>
            <sz val="9"/>
            <color rgb="FF000000"/>
            <rFont val="Tahoma"/>
            <family val="2"/>
            <charset val="1"/>
          </rPr>
          <t>Informar o valor unitário do VT no município</t>
        </r>
      </text>
    </comment>
    <comment ref="C104" authorId="0" shapeId="0">
      <text>
        <r>
          <rPr>
            <sz val="9"/>
            <color rgb="FF000000"/>
            <rFont val="Tahoma"/>
            <family val="2"/>
            <charset val="1"/>
          </rPr>
          <t>Informar o número médio de dias trabalhados por mês</t>
        </r>
      </text>
    </comment>
    <comment ref="D105" authorId="0" shapeId="0">
      <text>
        <r>
          <rPr>
            <sz val="9"/>
            <color rgb="FF000000"/>
            <rFont val="Tahoma"/>
            <family val="2"/>
            <charset val="1"/>
          </rPr>
          <t xml:space="preserve">Valor Unitário considerando o desconto legal de até 6% do salário
</t>
        </r>
      </text>
    </comment>
    <comment ref="D106" authorId="0" shapeId="0">
      <text>
        <r>
          <rPr>
            <sz val="9"/>
            <color rgb="FF000000"/>
            <rFont val="Tahoma"/>
            <family val="2"/>
            <charset val="1"/>
          </rPr>
          <t xml:space="preserve">Valor Unitário considerando o desconto legal de até 6% do salário
</t>
        </r>
      </text>
    </comment>
    <comment ref="D111" authorId="1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12" authorId="1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17" authorId="0" shapeId="0">
      <text>
        <r>
          <rPr>
            <sz val="9"/>
            <color rgb="FF000000"/>
            <rFont val="Tahoma"/>
            <family val="2"/>
            <charset val="1"/>
          </rPr>
          <t>Informar o valor mensal do auxilio alimentação, considerando o desconto aplicável ao funcionário, conforme Convenção Coletiva da categoria</t>
        </r>
      </text>
    </comment>
    <comment ref="D137" authorId="1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3" authorId="1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0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51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52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53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54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5" authorId="1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6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66" authorId="0" shapeId="0">
      <text>
        <r>
          <rPr>
            <sz val="9"/>
            <color rgb="FF000000"/>
            <rFont val="Tahoma"/>
            <family val="2"/>
            <charset val="1"/>
          </rPr>
          <t>Informar o preço unitário do chassis do caminhão de coleta</t>
        </r>
      </text>
    </comment>
    <comment ref="C167" authorId="0" shapeId="0">
      <text>
        <r>
          <rPr>
            <sz val="9"/>
            <color rgb="FF000000"/>
            <rFont val="Tahoma"/>
            <family val="2"/>
            <charset val="1"/>
          </rPr>
          <t>Informar a vida útil estimada para o caminhão, em anos</t>
        </r>
      </text>
    </comment>
    <comment ref="C168" authorId="0" shapeId="0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veículo proposto.</t>
        </r>
      </text>
    </comment>
    <comment ref="C169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da depreciação do caminhão, adotando o valor sugerido pelo TCE ou outro valor estimado 
</t>
        </r>
      </text>
    </comment>
    <comment ref="D171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equipamento compactador
</t>
        </r>
      </text>
    </comment>
    <comment ref="C172" authorId="0" shapeId="0">
      <text>
        <r>
          <rPr>
            <sz val="9"/>
            <color rgb="FF000000"/>
            <rFont val="Tahoma"/>
            <family val="2"/>
            <charset val="1"/>
          </rPr>
          <t>Informar a vida útil estimada para o compactador, em anos</t>
        </r>
      </text>
    </comment>
    <comment ref="C173" authorId="0" shapeId="0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compactador proposto.</t>
        </r>
      </text>
    </comment>
    <comment ref="C17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da depreciação do compactador, adotando o valor sugerido pelo TCE ou outro valor estimado 
</t>
        </r>
      </text>
    </comment>
    <comment ref="C177" authorId="0" shapeId="0">
      <text>
        <r>
          <rPr>
            <sz val="9"/>
            <color rgb="FF000000"/>
            <rFont val="Tahoma"/>
            <family val="2"/>
            <charset val="1"/>
          </rPr>
          <t>Informar a quantidade de caminhões compactadores do respectivo modelo</t>
        </r>
      </text>
    </comment>
    <comment ref="C18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a taxa de juros anual para remuneração do capital. Recomenda-se o uso da Taxa SELIC
</t>
        </r>
      </text>
    </comment>
    <comment ref="D198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valor do seguro obrigatório e licenciamento anual de um caminhão
</t>
        </r>
      </text>
    </comment>
    <comment ref="D199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valor do seguro contra terceiros de um caminhão, se houver previsão no Projeto Básico
</t>
        </r>
      </text>
    </comment>
    <comment ref="B205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208" authorId="0" shapeId="0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208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210" authorId="0" shapeId="0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210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C212" authorId="0" shapeId="0">
      <text>
        <r>
          <rPr>
            <sz val="9"/>
            <color rgb="FF000000"/>
            <rFont val="Tahoma"/>
            <family val="2"/>
            <charset val="1"/>
          </rPr>
          <t>Informar o consumo de óleo da transmissão a cada 1000km</t>
        </r>
      </text>
    </comment>
    <comment ref="D212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da transmissão
</t>
        </r>
      </text>
    </comment>
    <comment ref="C214" authorId="0" shapeId="0">
      <text>
        <r>
          <rPr>
            <sz val="9"/>
            <color rgb="FF000000"/>
            <rFont val="Tahoma"/>
            <family val="2"/>
            <charset val="1"/>
          </rPr>
          <t>Informar o consumo de óleo hidráulico a cada 1000km</t>
        </r>
      </text>
    </comment>
    <comment ref="D214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hidráulico
</t>
        </r>
      </text>
    </comment>
    <comment ref="C216" authorId="0" shapeId="0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216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D223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D224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229" authorId="0" shapeId="0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229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230" authorId="0" shapeId="0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231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232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as recapagens, em km
</t>
        </r>
      </text>
    </comment>
    <comment ref="C240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40" authorId="0" shapeId="0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41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41" authorId="0" shapeId="0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42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42" authorId="0" shapeId="0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A249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Especificar somente quando for exigido no Projeto Básico
</t>
        </r>
      </text>
    </comment>
    <comment ref="D251" authorId="0" shapeId="0">
      <text>
        <r>
          <rPr>
            <sz val="9"/>
            <color rgb="FF000000"/>
            <rFont val="Tahoma"/>
            <family val="2"/>
            <charset val="1"/>
          </rPr>
          <t>Informar o valor total para instalação do equipamento de monitoramento da frota, se houver previsão no Projeto Básico</t>
        </r>
      </text>
    </comment>
    <comment ref="D253" authorId="0" shapeId="0">
      <text>
        <r>
          <rPr>
            <sz val="9"/>
            <color rgb="FF000000"/>
            <rFont val="Tahoma"/>
            <family val="2"/>
            <charset val="1"/>
          </rPr>
          <t>Informar o valor unitário mensal para manutenção dos equipamentos de monitoramento</t>
        </r>
      </text>
    </comment>
    <comment ref="C263" authorId="0" shapeId="0">
      <text>
        <r>
          <rPr>
            <sz val="9"/>
            <color rgb="FF000000"/>
            <rFont val="Tahoma"/>
            <family val="2"/>
            <charset val="1"/>
          </rPr>
          <t>Preencher a aba 4.BDI</t>
        </r>
      </text>
    </comment>
    <comment ref="D271" authorId="0" shapeId="0">
      <text>
        <r>
          <rPr>
            <sz val="9"/>
            <color rgb="FF000000"/>
            <rFont val="Tahoma"/>
            <family val="2"/>
            <charset val="1"/>
          </rPr>
          <t xml:space="preserve">Informar a quantidade média coletada nos últimos 12 meses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Administração Central estimado
</t>
        </r>
      </text>
    </comment>
    <comment ref="C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Seguros, Riscos e Garantia estimado
</t>
        </r>
      </text>
    </comment>
    <comment ref="C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Lucro estimado
</t>
        </r>
      </text>
    </comment>
    <comment ref="E16" authorId="0" shapeId="0">
      <text>
        <r>
          <rPr>
            <b/>
            <sz val="9"/>
            <color rgb="FF000000"/>
            <rFont val="Tahoma"/>
            <family val="2"/>
            <charset val="1"/>
          </rPr>
          <t>Informar o valor anual da taxa financeira, em percentual. Admite-se utilizar a SELIC</t>
        </r>
      </text>
    </comment>
    <comment ref="C1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percentual de ISS, de acordo com a legislação tributária do município onde serão prestados os serviços. De 2% até o limite de 5%.
</t>
        </r>
      </text>
    </comment>
    <comment ref="E1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a média de dias úteis entre data de pagamento prevista no contrato e a data final do período de adimplemento da parcela
</t>
        </r>
      </text>
    </comment>
    <comment ref="C18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estimado de PIS/COFINS. 
</t>
        </r>
        <r>
          <rPr>
            <sz val="9"/>
            <color rgb="FF000000"/>
            <rFont val="Tahoma"/>
            <family val="2"/>
            <charset val="1"/>
          </rPr>
          <t>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Administração Central estimado
</t>
        </r>
      </text>
    </comment>
    <comment ref="C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Seguros, Riscos e Garantia estimado
</t>
        </r>
      </text>
    </comment>
    <comment ref="C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Lucro estimado
</t>
        </r>
      </text>
    </comment>
    <comment ref="E16" authorId="0" shapeId="0">
      <text>
        <r>
          <rPr>
            <b/>
            <sz val="9"/>
            <color rgb="FF000000"/>
            <rFont val="Tahoma"/>
            <family val="2"/>
            <charset val="1"/>
          </rPr>
          <t>Informar o valor anual da taxa financeira, em percentual. Admite-se utilizar a SELIC</t>
        </r>
      </text>
    </comment>
    <comment ref="C1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percentual de ISS, de acordo com a legislação tributária do município onde serão prestados os serviços. De 2% até o limite de 5%.
</t>
        </r>
      </text>
    </comment>
    <comment ref="E1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a média de dias úteis entre data de pagamento prevista no contrato e a data final do período de adimplemento da parcela
</t>
        </r>
      </text>
    </comment>
    <comment ref="C18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estimado de PIS/COFINS. 
</t>
        </r>
        <r>
          <rPr>
            <sz val="9"/>
            <color rgb="FF000000"/>
            <rFont val="Tahoma"/>
            <family val="2"/>
            <charset val="1"/>
          </rPr>
          <t>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<sst xmlns="http://schemas.openxmlformats.org/spreadsheetml/2006/main" count="683" uniqueCount="366">
  <si>
    <t>Orientações para preenchimento:</t>
  </si>
  <si>
    <t xml:space="preserve">1. Esta planilha é somente um modelo-base, devendo ser adaptada para cada caso concreto. </t>
  </si>
  <si>
    <t>Qualquer custo previsto no edital e não contemplado nesta planilha deverá ser devidamente incluído.</t>
  </si>
  <si>
    <t>2. Antes de preenchê-la, leia a Orientação Técnica - Serviço de coleta de resíduos sólidos domiciliares</t>
  </si>
  <si>
    <t>3. Preencher somente células em amarelo</t>
  </si>
  <si>
    <t>4. As células azuis deverão ter seus valores preenchidos em outra planilha do arquivo.</t>
  </si>
  <si>
    <t>O TCE/RS não se responsabiliza pelo uso incorreto desta planilha.</t>
  </si>
  <si>
    <t>O orçamento deve ser realizado por responsável técnico habilitado e é de responsabilidade do seu autor.</t>
  </si>
  <si>
    <t>Planilha de Composição de Custos</t>
  </si>
  <si>
    <t>Orçamento Sintético</t>
  </si>
  <si>
    <t>Descrição do Item</t>
  </si>
  <si>
    <t>Custo (R$/mês)</t>
  </si>
  <si>
    <t>%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</si>
  <si>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</si>
  <si>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</si>
  <si>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</si>
  <si>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</si>
  <si>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</si>
  <si>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</si>
  <si>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Fator de utilização (FU)</t>
  </si>
  <si>
    <t>1. Mão-de-obra</t>
  </si>
  <si>
    <t>1.1. Coletor Turno Dia</t>
  </si>
  <si>
    <t>Discriminação</t>
  </si>
  <si>
    <t>Unidade</t>
  </si>
  <si>
    <t>Custo unitário</t>
  </si>
  <si>
    <t>Subtotal</t>
  </si>
  <si>
    <r>
      <rPr>
        <b/>
        <sz val="9"/>
        <rFont val="Arial"/>
        <family val="2"/>
        <charset val="1"/>
      </rPr>
      <t xml:space="preserve">Total </t>
    </r>
    <r>
      <rPr>
        <b/>
        <u/>
        <sz val="9"/>
        <rFont val="Arial"/>
        <family val="2"/>
        <charset val="1"/>
      </rPr>
      <t>(R$)</t>
    </r>
  </si>
  <si>
    <t>Piso da categoria</t>
  </si>
  <si>
    <t>mês</t>
  </si>
  <si>
    <t>Horas Extras (100%)</t>
  </si>
  <si>
    <t>hora</t>
  </si>
  <si>
    <t>Excluir esta linha caso a contratação não tenha previsão de horas extras 100% explícita no edital</t>
  </si>
  <si>
    <t>Horas Extras (50%)</t>
  </si>
  <si>
    <t>Excluir esta linha caso a contratação não tenha previsão de horas extras 50% explícita no edital</t>
  </si>
  <si>
    <t>Descanso Semanal Remunerado (DSR) - hora extra</t>
  </si>
  <si>
    <t>R$</t>
  </si>
  <si>
    <t>Excluir esta linha caso a contratação não tenha previsão de horas extras explícita no edital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</si>
  <si>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</si>
  <si>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</si>
  <si>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</si>
  <si>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</si>
  <si>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</si>
  <si>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</si>
  <si>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</si>
  <si>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 xml:space="preserve">1.2. Supervisor dos serviços </t>
  </si>
  <si>
    <t>Adicional Noturno</t>
  </si>
  <si>
    <t>horas trabalhadas</t>
  </si>
  <si>
    <t>hora contabilizada</t>
  </si>
  <si>
    <t>Horas Extras Noturnas (100%)</t>
  </si>
  <si>
    <t>Excluir esta linha caso a contratação não tenha previsão de horas extras noturnas 100% explícita no edital</t>
  </si>
  <si>
    <t>Horas Extras Noturnas (50%)</t>
  </si>
  <si>
    <t>Excluir esta linha caso a contratação não tenha previsão de horas extras noturnas 50% explícita no edital</t>
  </si>
  <si>
    <t>1.3. Motorista Turno do Dia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</si>
  <si>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</si>
  <si>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</si>
  <si>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</si>
  <si>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</si>
  <si>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</si>
  <si>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</si>
  <si>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</si>
  <si>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Coletor</t>
  </si>
  <si>
    <t>vale</t>
  </si>
  <si>
    <t>unidade</t>
  </si>
  <si>
    <t>Fator de util.</t>
  </si>
  <si>
    <t>Custo Mensal com Mão-de-obra (R$/mês)</t>
  </si>
  <si>
    <t>2. Uniformes e Equipamentos de Proteção Individual</t>
  </si>
  <si>
    <t>2.1. Uniformes e EPIs para Coletor</t>
  </si>
  <si>
    <t>Durabilidade (meses)</t>
  </si>
  <si>
    <t>Jaqueta com reflexivo (NBR 15.292)</t>
  </si>
  <si>
    <t>Calça</t>
  </si>
  <si>
    <t>Camiseta</t>
  </si>
  <si>
    <t>Botina de segurança c/ palmilha aço</t>
  </si>
  <si>
    <t>par</t>
  </si>
  <si>
    <t>Meia de algodão com cano alto</t>
  </si>
  <si>
    <t>Capa de chuva amarela com reflexivo</t>
  </si>
  <si>
    <t>Colete reflexivo</t>
  </si>
  <si>
    <t>Luva de proteção</t>
  </si>
  <si>
    <t>Protetor solar FPS 30</t>
  </si>
  <si>
    <t>frasco 120g</t>
  </si>
  <si>
    <t>2.2. Uniformes e EPIs para demais categorias</t>
  </si>
  <si>
    <t>Custo Mensal com Uniformes e EPIs (R$/mês)</t>
  </si>
  <si>
    <t>3. Veículos e Equipamentos</t>
  </si>
  <si>
    <t xml:space="preserve">3.1. Veículo Coletor com caçamba </t>
  </si>
  <si>
    <t>3.1.1. Depreciação</t>
  </si>
  <si>
    <t>Vida útil do chassis</t>
  </si>
  <si>
    <t>anos</t>
  </si>
  <si>
    <t>Idade do veículo</t>
  </si>
  <si>
    <t>Depreciação do chassis</t>
  </si>
  <si>
    <t>Depreciação mensal veículos coletores</t>
  </si>
  <si>
    <t>Idade do chassis</t>
  </si>
  <si>
    <t>Depreciação mensal do chassis</t>
  </si>
  <si>
    <t>Total por veículo</t>
  </si>
  <si>
    <t>3.1.2. Remuneração do Capital</t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</si>
  <si>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</si>
  <si>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</si>
  <si>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</si>
  <si>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</si>
  <si>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</si>
  <si>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 xml:space="preserve">Investimento médio total </t>
  </si>
  <si>
    <t>3.1.3. Impostos e Seguros</t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</si>
  <si>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</si>
  <si>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</si>
  <si>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</si>
  <si>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</si>
  <si>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</si>
  <si>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</si>
  <si>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</si>
  <si>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t>Custo de óleo diesel / km rodado</t>
  </si>
  <si>
    <t>km/l</t>
  </si>
  <si>
    <t>Custo mensal com óleo diesel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</si>
  <si>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</si>
  <si>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</si>
  <si>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</si>
  <si>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</si>
  <si>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</si>
  <si>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</si>
  <si>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</si>
  <si>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</si>
  <si>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</si>
  <si>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</si>
  <si>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</si>
  <si>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total com consumos</t>
  </si>
  <si>
    <t>3.1.5. Manutenção</t>
  </si>
  <si>
    <t>R$/hora</t>
  </si>
  <si>
    <t>Custo de manutenção dos caminhões</t>
  </si>
  <si>
    <t>R$/km rodado</t>
  </si>
  <si>
    <t xml:space="preserve">Custo do jogo de pneus </t>
  </si>
  <si>
    <t>Número de recapagens por pneu</t>
  </si>
  <si>
    <t>Custo de recapagem</t>
  </si>
  <si>
    <t>Custo jg. compl. + 2 recap./ km rodado</t>
  </si>
  <si>
    <t>km/jogo</t>
  </si>
  <si>
    <t>Custo mensal com pneus</t>
  </si>
  <si>
    <t>Custo Mensal com Veículos e Equipamentos (R$/mês)</t>
  </si>
  <si>
    <t>Recipiente térmico para água (5L)</t>
  </si>
  <si>
    <t>Pá de Concha</t>
  </si>
  <si>
    <t>Vassoura</t>
  </si>
  <si>
    <t>cj</t>
  </si>
  <si>
    <t>Custo Mensal com Ferramentas e Materiais de Consumo (R$/mês)</t>
  </si>
  <si>
    <t xml:space="preserve">5. Monitoramento da frota  </t>
  </si>
  <si>
    <t>Implantação dos equipamentos de monitoramento</t>
  </si>
  <si>
    <t>Custo mensal com implantação</t>
  </si>
  <si>
    <t>Custo mensal com manutenção</t>
  </si>
  <si>
    <t xml:space="preserve">Veículo </t>
  </si>
  <si>
    <t>Custo Mensal com Monitoramento da Frota (R$/mês)</t>
  </si>
  <si>
    <t>CUSTO TOTAL MENSAL COM DESPESAS OPERACIONAIS (R$/mês)</t>
  </si>
  <si>
    <t>5. Benefícios e Despesas Indiretas - BDI</t>
  </si>
  <si>
    <t>Benefícios e despesas indiretas</t>
  </si>
  <si>
    <t>CUSTO MENSAL COM BDI (R$/mês)</t>
  </si>
  <si>
    <t>PREÇO MENSAL TOTAL (R$/mês)</t>
  </si>
  <si>
    <t xml:space="preserve">Quantidade média de materiais descartados coletados por mês: </t>
  </si>
  <si>
    <t>M³</t>
  </si>
  <si>
    <t>PREÇO POR METRO CÚBICO COLETADA:  [A/B]</t>
  </si>
  <si>
    <t>R$/M³</t>
  </si>
  <si>
    <t xml:space="preserve">Ordem </t>
  </si>
  <si>
    <t xml:space="preserve">Descrição </t>
  </si>
  <si>
    <t xml:space="preserve">PO R$ </t>
  </si>
  <si>
    <t>Total Geral</t>
  </si>
  <si>
    <t>Lucro</t>
  </si>
  <si>
    <t>1. Preencha previamente os dados de entrada na planilha 3.CAGED</t>
  </si>
  <si>
    <t xml:space="preserve">O orçamento deve ser realizado por responsável técnico habilitado e </t>
  </si>
  <si>
    <t>é de responsabilidade do seu autor.</t>
  </si>
  <si>
    <t xml:space="preserve">3.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</si>
  <si>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</si>
  <si>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</si>
  <si>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</si>
  <si>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</si>
  <si>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</si>
  <si>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</si>
  <si>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</si>
  <si>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</si>
  <si>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</si>
  <si>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</si>
  <si>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</si>
  <si>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</si>
  <si>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</si>
  <si>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</si>
  <si>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</si>
  <si>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</si>
  <si>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</si>
  <si>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</si>
  <si>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</si>
  <si>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</si>
  <si>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</si>
  <si>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</si>
  <si>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</si>
  <si>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</si>
  <si>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</si>
  <si>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</si>
  <si>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</si>
  <si>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</si>
  <si>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</si>
  <si>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</si>
  <si>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</si>
  <si>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</si>
  <si>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</si>
  <si>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</si>
  <si>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</si>
  <si>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</si>
  <si>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</si>
  <si>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</si>
  <si>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</si>
  <si>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</si>
  <si>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</si>
  <si>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</si>
  <si>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</si>
  <si>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</si>
  <si>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</si>
  <si>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</si>
  <si>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</si>
  <si>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</si>
  <si>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</si>
  <si>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</si>
  <si>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</si>
  <si>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</si>
  <si>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</si>
  <si>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</si>
  <si>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Esta planilha é somente um modelo-base e deve ser ajustada conforme cada caso concreto.</t>
  </si>
  <si>
    <t>2. Preencher somente células em amarelo</t>
  </si>
  <si>
    <t xml:space="preserve">O orçamento deve ser realizado por responsável técnico habilitado e é </t>
  </si>
  <si>
    <t>de responsabilidade do seu autor.</t>
  </si>
  <si>
    <t>5.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</si>
  <si>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</si>
  <si>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</si>
  <si>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</si>
  <si>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</si>
  <si>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</si>
  <si>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</si>
  <si>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</si>
  <si>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</si>
  <si>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</t>
  </si>
  <si>
    <t>Despesas Financeiras</t>
  </si>
  <si>
    <t>DF</t>
  </si>
  <si>
    <t>i</t>
  </si>
  <si>
    <t>Tributos - ISS</t>
  </si>
  <si>
    <t>T</t>
  </si>
  <si>
    <t>DU</t>
  </si>
  <si>
    <t>Tributos - PIS/COFINS/ e CPP se houver</t>
  </si>
  <si>
    <t>Fórmula para o cálculo do BDI:</t>
  </si>
  <si>
    <t>{[(1+AC+SRG) x (1+L) x (1+DF)] / (1-T)} -1</t>
  </si>
  <si>
    <t>Resultado do cálculo do BDI:</t>
  </si>
  <si>
    <t>Valores R$</t>
  </si>
  <si>
    <t xml:space="preserve">Nr. Func. </t>
  </si>
  <si>
    <t xml:space="preserve">Cargo </t>
  </si>
  <si>
    <t xml:space="preserve">Dias </t>
  </si>
  <si>
    <t xml:space="preserve">Entrada </t>
  </si>
  <si>
    <t>Saída</t>
  </si>
  <si>
    <t>Total Horas</t>
  </si>
  <si>
    <t xml:space="preserve">Obs: contemplado uma hora de intervalo.  </t>
  </si>
  <si>
    <t>Total de horas por funcionário</t>
  </si>
  <si>
    <t xml:space="preserve">Total de dias por semana </t>
  </si>
  <si>
    <t xml:space="preserve">Total de horas por semana </t>
  </si>
  <si>
    <t xml:space="preserve">Dias úteis semana </t>
  </si>
  <si>
    <t>Total de dias com (DSR) Descanso Semanal Remunerado</t>
  </si>
  <si>
    <t>Total de horas/dia com (DSR)</t>
  </si>
  <si>
    <t xml:space="preserve">Total de dias no mês (30 dias) </t>
  </si>
  <si>
    <t>Total geral de horas mês com (DSR)</t>
  </si>
  <si>
    <t>Total geral de horas base mês com (DSR)</t>
  </si>
  <si>
    <t xml:space="preserve">Fator de utilização </t>
  </si>
  <si>
    <t>6. Depreciação Referencial TCE/RS (%)</t>
  </si>
  <si>
    <t>Idade do veículo (ano)</t>
  </si>
  <si>
    <t>Depreciação Média</t>
  </si>
  <si>
    <t xml:space="preserve">Total geral </t>
  </si>
  <si>
    <t>Custo de manut./pneus/consumos da Retroescavadeira</t>
  </si>
  <si>
    <t xml:space="preserve">Ton </t>
  </si>
  <si>
    <t>ANEXO .... – PLANILHA DE CUSTOS</t>
  </si>
  <si>
    <t xml:space="preserve">Custo de aquisição da Retroescavadeira </t>
  </si>
  <si>
    <t>Valor da Retroescavadeira proposta (V0)</t>
  </si>
  <si>
    <t>Remuneração mensal de capital da Retroescavadeira</t>
  </si>
  <si>
    <t>Motorista</t>
  </si>
  <si>
    <t>Coletor (Plano de Benefício Social)</t>
  </si>
  <si>
    <t>Custo de aquisição do chassis com caçamba</t>
  </si>
  <si>
    <t xml:space="preserve">Total da frota de Caminhões </t>
  </si>
  <si>
    <t>Rota 1</t>
  </si>
  <si>
    <t>Rota</t>
  </si>
  <si>
    <t>Trecho</t>
  </si>
  <si>
    <t>Cor Linha</t>
  </si>
  <si>
    <t>Ponto a Ponto</t>
  </si>
  <si>
    <t>Distância</t>
  </si>
  <si>
    <t>Unid</t>
  </si>
  <si>
    <t>Trecho 01</t>
  </si>
  <si>
    <t>1 - 2</t>
  </si>
  <si>
    <t>m</t>
  </si>
  <si>
    <t>Trecho 02</t>
  </si>
  <si>
    <t>2 - 3</t>
  </si>
  <si>
    <t>Trecho 03</t>
  </si>
  <si>
    <t>3 - 4</t>
  </si>
  <si>
    <t>Trecho 04</t>
  </si>
  <si>
    <t>4 - 5</t>
  </si>
  <si>
    <t>Trecho 05</t>
  </si>
  <si>
    <t>5 - 6</t>
  </si>
  <si>
    <t>Trecho 06</t>
  </si>
  <si>
    <t>6 - 7</t>
  </si>
  <si>
    <t>Trecho 07</t>
  </si>
  <si>
    <t>7 - 8</t>
  </si>
  <si>
    <t>Distância total da Rota:</t>
  </si>
  <si>
    <t>Km</t>
  </si>
  <si>
    <t xml:space="preserve">3.1.6. Pneus do caminhão </t>
  </si>
  <si>
    <t xml:space="preserve">Destino final dos resíduos de construção civil  </t>
  </si>
  <si>
    <t xml:space="preserve">Item </t>
  </si>
  <si>
    <t>Um</t>
  </si>
  <si>
    <t xml:space="preserve">Resíduos Volumosos </t>
  </si>
  <si>
    <t>Coleta Mensal</t>
  </si>
  <si>
    <t xml:space="preserve">Resíduos de construção civil </t>
  </si>
  <si>
    <t xml:space="preserve">Total/ano </t>
  </si>
  <si>
    <t xml:space="preserve">Previsão de Resíduos coletados </t>
  </si>
  <si>
    <t xml:space="preserve">Destino final dos rejeitos de resíduos (volumosos)  </t>
  </si>
  <si>
    <t>Cargo: Coletor/Motorista</t>
  </si>
  <si>
    <t>1.4. Vale Transporte</t>
  </si>
  <si>
    <t>1.5. Vale Alimentação (diário)</t>
  </si>
  <si>
    <t xml:space="preserve">PREFEITURA MUNICIPAL DE PONTÃO </t>
  </si>
  <si>
    <t xml:space="preserve">Prefeitura Municipal de Pontão </t>
  </si>
  <si>
    <t>1. Esta planilha é somente um modelo-base. Qualquer custo previsto no edital e não contemplado nesta planilha deverá ser devidamente incluído</t>
  </si>
  <si>
    <t>3. As células azuis deverão ter seus valores preenchidos em outra planilha do arquivo.</t>
  </si>
  <si>
    <t xml:space="preserve">2. Destino Final </t>
  </si>
  <si>
    <t>PREÇO TOTAL MENSAL COM O DESTINO FINAL</t>
  </si>
  <si>
    <t xml:space="preserve">1. Destinação final </t>
  </si>
  <si>
    <r>
      <rPr>
        <b/>
        <sz val="9"/>
        <color theme="1"/>
        <rFont val="Arial"/>
      </rPr>
      <t xml:space="preserve">Total </t>
    </r>
    <r>
      <rPr>
        <b/>
        <u/>
        <sz val="9"/>
        <color theme="1"/>
        <rFont val="Arial"/>
      </rPr>
      <t>(R$)</t>
    </r>
  </si>
  <si>
    <t>Custo Mensal com Destinação Final (R$/mês)</t>
  </si>
  <si>
    <t>2. Benefícios e Despesas Indiretas - BDI</t>
  </si>
  <si>
    <t xml:space="preserve">Preço total por M³ em reais </t>
  </si>
  <si>
    <t>Prefeitura Municipal de Pontão</t>
  </si>
  <si>
    <t>Motorista (Abono)</t>
  </si>
  <si>
    <t>Mês</t>
  </si>
  <si>
    <t>Motorista (Ticket alimentação)</t>
  </si>
  <si>
    <t>Seguro de vida</t>
  </si>
  <si>
    <t>Prêmio Assiduidade</t>
  </si>
  <si>
    <t>1.6. Auxílio Alimentação/ Abono / Seguro de Vida</t>
  </si>
  <si>
    <t>Distância total coleta + deslocamento:</t>
  </si>
  <si>
    <t xml:space="preserve">TOTAL MENSAL = ROTAS DE COLETA + TRANSPORTE </t>
  </si>
  <si>
    <t xml:space="preserve">Locais de coleta:  Área Urbana  </t>
  </si>
  <si>
    <t xml:space="preserve">Garagem/Prefeitura - Início da rota </t>
  </si>
  <si>
    <t>Coleta</t>
  </si>
  <si>
    <t>Dias da semana</t>
  </si>
  <si>
    <t>Nº de Coleta Semanal</t>
  </si>
  <si>
    <t>Distância: Coleta + Transporte</t>
  </si>
  <si>
    <t>Und.</t>
  </si>
  <si>
    <t xml:space="preserve">Início da rota - Final da rota </t>
  </si>
  <si>
    <t>x</t>
  </si>
  <si>
    <t>Total Semanal:</t>
  </si>
  <si>
    <t>Total Mensal:</t>
  </si>
  <si>
    <t>Previsão de coleta de resíduos volumosos e construção civil</t>
  </si>
  <si>
    <t>Período: Estimativa com base 2026</t>
  </si>
  <si>
    <t xml:space="preserve">Planilha com os horários dos funcionários de coleta de Resíduos Volumosos e Const. Civil </t>
  </si>
  <si>
    <t>1.7. Plano de Benefício Social e Prêmio Assiduidade</t>
  </si>
  <si>
    <t xml:space="preserve">1. Serviços de Coleta de Resíduos Volumosos e Construção Cívil </t>
  </si>
  <si>
    <t>Terça e quinta</t>
  </si>
  <si>
    <t>Periodicidade: Terça e quinta</t>
  </si>
  <si>
    <t>m³</t>
  </si>
  <si>
    <t>Obs: Considerado 02 horas semanais</t>
  </si>
  <si>
    <t>4. Administração Local e Ferramentas</t>
  </si>
  <si>
    <t xml:space="preserve">Resumo Custo de Coleta de Resíduos, Entulhos de Construção </t>
  </si>
  <si>
    <t>Civil e Volumosos</t>
  </si>
  <si>
    <t xml:space="preserve">Coleta de Resíduos de Entulhos de Construção Civil e Volumosos </t>
  </si>
  <si>
    <t xml:space="preserve">Resíduos Volumosos e Construção Cívil  </t>
  </si>
  <si>
    <t>Custo por m³ R$</t>
  </si>
  <si>
    <t>ECZ, Assessoria, Consultoria e Treinamento Ltda</t>
  </si>
  <si>
    <t xml:space="preserve">Óculos de proteção de radiação solar </t>
  </si>
  <si>
    <t>Chapeu ou Boné tipo arabé</t>
  </si>
  <si>
    <t xml:space="preserve">Destino final de Resíduos de Entulhos de Construção Cívil </t>
  </si>
  <si>
    <t xml:space="preserve">Final da rota - Central de Triagem/Destino Final </t>
  </si>
  <si>
    <t>Triagem/Destino final - Garagem/Prefeitura</t>
  </si>
  <si>
    <t xml:space="preserve">Distância  Rota 1 - Resíduos de Construção Civil e Volumosos </t>
  </si>
  <si>
    <t xml:space="preserve">Rota 1 - Coleta de Resíduos de Construção Civil e Volumosos </t>
  </si>
  <si>
    <t xml:space="preserve">Total dos percursos Resíduos de Construção Civil e Volumosos </t>
  </si>
  <si>
    <t xml:space="preserve">Resíduos de Construção Civil e Volumosos </t>
  </si>
  <si>
    <t>Pontão, 07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</si>
</sst>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_-&quot;R$ &quot;* #,##0.00_-;&quot;-R$ &quot;* #,##0.00_-;_-&quot;R$ &quot;* \-??_-;_-@_-"/>
    <numFmt numFmtId="165" formatCode="_-* #,##0.00_-;\-* #,##0.00_-;_-* \-??_-;_-@_-"/>
    <numFmt numFmtId="166" formatCode="_(* #,##0.00_);_(* \(#,##0.00\);_(* \-??_);_(@_)"/>
    <numFmt numFmtId="167" formatCode="_ * #,##0.00_ ;_ * \-#,##0.00_ ;_ * \-??_ ;_ @_ "/>
    <numFmt numFmtId="168" formatCode="&quot;R$ &quot;#,##0.00"/>
    <numFmt numFmtId="169" formatCode="&quot;R$ &quot;#,##0.00_);&quot;(R$ &quot;#,##0.00\)"/>
    <numFmt numFmtId="170" formatCode="_(* #,##0_);_(* \(#,##0\);_(* \-??_);_(@_)"/>
    <numFmt numFmtId="171" formatCode="_(* #,##0.0000_);_(* \(#,##0.0000\);_(* \-??_);_(@_)"/>
    <numFmt numFmtId="172" formatCode="_(* #,##0.000_);_(* \(#,##0.000\);_(* \-??_);_(@_)"/>
    <numFmt numFmtId="173" formatCode="_(* #,##0.00_);_(* \(#,##0.00\);_(* &quot;-&quot;??_);_(@_)"/>
    <numFmt numFmtId="174" formatCode="&quot;R$ &quot;#,##0.00_);\(&quot;R$ &quot;#,##0.00\)"/>
    <numFmt numFmtId="175" formatCode="_-* #,##0.00_-;\-* #,##0.00_-;_-* &quot;-&quot;??_-;_-@"/>
    <numFmt numFmtId="176" formatCode="_(* #,##0_);_(* \(#,##0\);_(* &quot;-&quot;??_);_(@_)"/>
    <numFmt numFmtId="177" formatCode="0.0"/>
  </numFmts>
  <fonts count="45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b/>
      <u/>
      <sz val="9"/>
      <name val="Arial"/>
      <family val="2"/>
      <charset val="1"/>
    </font>
    <font>
      <sz val="8"/>
      <name val="Arial"/>
      <family val="2"/>
      <charset val="1"/>
    </font>
    <font>
      <u/>
      <sz val="10"/>
      <color rgb="FF0000FF"/>
      <name val="Arial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4"/>
      <color theme="1"/>
      <name val="Arial"/>
      <family val="2"/>
    </font>
    <font>
      <b/>
      <sz val="14"/>
      <color theme="1"/>
      <name val="Arial"/>
    </font>
    <font>
      <sz val="10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2"/>
      <color theme="1"/>
      <name val="Arial"/>
    </font>
    <font>
      <b/>
      <sz val="9"/>
      <color theme="1"/>
      <name val="Arial"/>
    </font>
    <font>
      <b/>
      <u/>
      <sz val="9"/>
      <color theme="1"/>
      <name val="Arial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DDD9C3"/>
      </patternFill>
    </fill>
    <fill>
      <patternFill patternType="solid">
        <fgColor rgb="FFA6A6A6"/>
        <bgColor rgb="FFBFBFBF"/>
      </patternFill>
    </fill>
    <fill>
      <patternFill patternType="solid">
        <fgColor rgb="FFFFFFFF"/>
        <bgColor rgb="FFEEECE1"/>
      </patternFill>
    </fill>
    <fill>
      <patternFill patternType="solid">
        <fgColor rgb="FFDDD9C3"/>
        <bgColor rgb="FFD9D9D9"/>
      </patternFill>
    </fill>
    <fill>
      <patternFill patternType="solid">
        <fgColor rgb="FFEEECE1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C6D9F0"/>
        <bgColor rgb="FFC6D9F0"/>
      </patternFill>
    </fill>
  </fills>
  <borders count="7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166" fontId="28" fillId="0" borderId="0" applyBorder="0" applyProtection="0"/>
    <xf numFmtId="9" fontId="28" fillId="0" borderId="0" applyBorder="0" applyProtection="0"/>
    <xf numFmtId="0" fontId="17" fillId="0" borderId="0" applyBorder="0" applyProtection="0"/>
    <xf numFmtId="167" fontId="28" fillId="0" borderId="0" applyBorder="0" applyProtection="0"/>
    <xf numFmtId="0" fontId="4" fillId="0" borderId="0"/>
    <xf numFmtId="0" fontId="3" fillId="0" borderId="0"/>
    <xf numFmtId="0" fontId="28" fillId="0" borderId="0"/>
    <xf numFmtId="165" fontId="28" fillId="0" borderId="0" applyFont="0" applyFill="0" applyBorder="0" applyAlignment="0" applyProtection="0"/>
    <xf numFmtId="0" fontId="32" fillId="0" borderId="0"/>
    <xf numFmtId="0" fontId="2" fillId="0" borderId="0"/>
    <xf numFmtId="0" fontId="37" fillId="0" borderId="0"/>
    <xf numFmtId="173" fontId="2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8">
    <xf numFmtId="0" fontId="0" fillId="0" borderId="0" xfId="0"/>
    <xf numFmtId="0" fontId="6" fillId="0" borderId="0" xfId="0" applyFont="1" applyAlignment="1">
      <alignment vertical="center"/>
    </xf>
    <xf numFmtId="166" fontId="6" fillId="0" borderId="0" xfId="1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6" fontId="0" fillId="0" borderId="0" xfId="1" applyFont="1" applyBorder="1" applyAlignment="1" applyProtection="1">
      <alignment vertical="center"/>
    </xf>
    <xf numFmtId="4" fontId="8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166" fontId="11" fillId="0" borderId="0" xfId="1" applyFont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1" applyFont="1" applyBorder="1" applyAlignment="1" applyProtection="1">
      <alignment vertical="center"/>
    </xf>
    <xf numFmtId="166" fontId="13" fillId="0" borderId="6" xfId="1" applyFont="1" applyBorder="1" applyAlignment="1" applyProtection="1">
      <alignment horizontal="center" vertical="center"/>
    </xf>
    <xf numFmtId="166" fontId="0" fillId="0" borderId="7" xfId="1" applyFont="1" applyBorder="1" applyAlignment="1" applyProtection="1">
      <alignment vertical="center"/>
    </xf>
    <xf numFmtId="166" fontId="13" fillId="0" borderId="7" xfId="1" applyFont="1" applyBorder="1" applyAlignment="1" applyProtection="1">
      <alignment vertical="center"/>
    </xf>
    <xf numFmtId="166" fontId="13" fillId="0" borderId="8" xfId="1" applyFont="1" applyBorder="1" applyAlignment="1" applyProtection="1">
      <alignment vertical="center"/>
    </xf>
    <xf numFmtId="166" fontId="13" fillId="0" borderId="9" xfId="1" applyFont="1" applyBorder="1" applyAlignment="1" applyProtection="1">
      <alignment horizontal="center" vertical="center"/>
    </xf>
    <xf numFmtId="166" fontId="13" fillId="0" borderId="10" xfId="1" applyFont="1" applyBorder="1" applyAlignment="1" applyProtection="1">
      <alignment vertical="center"/>
    </xf>
    <xf numFmtId="166" fontId="13" fillId="0" borderId="11" xfId="0" applyNumberFormat="1" applyFont="1" applyBorder="1" applyAlignment="1">
      <alignment vertical="center"/>
    </xf>
    <xf numFmtId="166" fontId="13" fillId="0" borderId="11" xfId="1" applyFont="1" applyBorder="1" applyAlignment="1" applyProtection="1">
      <alignment vertical="center"/>
    </xf>
    <xf numFmtId="168" fontId="13" fillId="0" borderId="12" xfId="0" applyNumberFormat="1" applyFont="1" applyBorder="1" applyAlignment="1">
      <alignment vertical="center"/>
    </xf>
    <xf numFmtId="10" fontId="13" fillId="0" borderId="13" xfId="2" applyNumberFormat="1" applyFont="1" applyBorder="1" applyAlignment="1" applyProtection="1">
      <alignment vertical="center"/>
    </xf>
    <xf numFmtId="166" fontId="13" fillId="0" borderId="0" xfId="1" applyFont="1" applyBorder="1" applyAlignment="1" applyProtection="1">
      <alignment vertical="center"/>
    </xf>
    <xf numFmtId="0" fontId="13" fillId="0" borderId="0" xfId="0" applyFont="1" applyAlignment="1">
      <alignment vertical="center"/>
    </xf>
    <xf numFmtId="166" fontId="0" fillId="0" borderId="10" xfId="1" applyFont="1" applyBorder="1" applyAlignment="1" applyProtection="1">
      <alignment vertical="center"/>
    </xf>
    <xf numFmtId="166" fontId="0" fillId="0" borderId="11" xfId="0" applyNumberFormat="1" applyBorder="1" applyAlignment="1">
      <alignment vertical="center"/>
    </xf>
    <xf numFmtId="166" fontId="0" fillId="0" borderId="11" xfId="1" applyFont="1" applyBorder="1" applyAlignment="1" applyProtection="1">
      <alignment vertical="center"/>
    </xf>
    <xf numFmtId="168" fontId="0" fillId="0" borderId="12" xfId="0" applyNumberFormat="1" applyBorder="1" applyAlignment="1">
      <alignment vertical="center"/>
    </xf>
    <xf numFmtId="10" fontId="0" fillId="0" borderId="13" xfId="2" applyNumberFormat="1" applyFont="1" applyBorder="1" applyAlignment="1" applyProtection="1">
      <alignment vertical="center"/>
    </xf>
    <xf numFmtId="4" fontId="13" fillId="0" borderId="11" xfId="0" applyNumberFormat="1" applyFont="1" applyBorder="1" applyAlignment="1">
      <alignment horizontal="center" vertical="center"/>
    </xf>
    <xf numFmtId="166" fontId="6" fillId="0" borderId="10" xfId="1" applyFont="1" applyBorder="1" applyAlignment="1" applyProtection="1">
      <alignment horizontal="left" vertical="center"/>
    </xf>
    <xf numFmtId="4" fontId="0" fillId="0" borderId="11" xfId="0" applyNumberFormat="1" applyBorder="1" applyAlignment="1">
      <alignment horizontal="center" vertical="center"/>
    </xf>
    <xf numFmtId="10" fontId="6" fillId="0" borderId="13" xfId="2" applyNumberFormat="1" applyFont="1" applyBorder="1" applyAlignment="1" applyProtection="1">
      <alignment vertical="center"/>
    </xf>
    <xf numFmtId="168" fontId="13" fillId="0" borderId="14" xfId="0" applyNumberFormat="1" applyFont="1" applyBorder="1" applyAlignment="1">
      <alignment vertical="center"/>
    </xf>
    <xf numFmtId="166" fontId="13" fillId="0" borderId="15" xfId="1" applyFont="1" applyBorder="1" applyAlignment="1" applyProtection="1">
      <alignment horizontal="left" vertical="center"/>
    </xf>
    <xf numFmtId="4" fontId="13" fillId="0" borderId="16" xfId="0" applyNumberFormat="1" applyFont="1" applyBorder="1" applyAlignment="1">
      <alignment horizontal="center" vertical="center"/>
    </xf>
    <xf numFmtId="166" fontId="13" fillId="0" borderId="16" xfId="1" applyFont="1" applyBorder="1" applyAlignment="1" applyProtection="1">
      <alignment vertical="center"/>
    </xf>
    <xf numFmtId="169" fontId="13" fillId="0" borderId="17" xfId="0" applyNumberFormat="1" applyFont="1" applyBorder="1" applyAlignment="1">
      <alignment vertical="center"/>
    </xf>
    <xf numFmtId="9" fontId="13" fillId="0" borderId="18" xfId="2" applyFont="1" applyBorder="1" applyAlignment="1" applyProtection="1">
      <alignment vertical="center"/>
    </xf>
    <xf numFmtId="166" fontId="13" fillId="0" borderId="20" xfId="1" applyFont="1" applyBorder="1" applyAlignment="1" applyProtection="1">
      <alignment horizontal="right" vertical="center"/>
    </xf>
    <xf numFmtId="166" fontId="6" fillId="0" borderId="6" xfId="1" applyFont="1" applyBorder="1" applyAlignment="1" applyProtection="1">
      <alignment vertical="center"/>
    </xf>
    <xf numFmtId="166" fontId="6" fillId="0" borderId="7" xfId="1" applyFont="1" applyBorder="1" applyAlignment="1" applyProtection="1">
      <alignment vertical="center"/>
    </xf>
    <xf numFmtId="0" fontId="0" fillId="0" borderId="7" xfId="0" applyBorder="1" applyAlignment="1">
      <alignment vertical="center"/>
    </xf>
    <xf numFmtId="1" fontId="6" fillId="0" borderId="9" xfId="1" applyNumberFormat="1" applyFont="1" applyBorder="1" applyAlignment="1" applyProtection="1">
      <alignment horizontal="center" vertical="center"/>
    </xf>
    <xf numFmtId="166" fontId="6" fillId="0" borderId="10" xfId="1" applyFont="1" applyBorder="1" applyAlignment="1" applyProtection="1">
      <alignment vertical="center"/>
    </xf>
    <xf numFmtId="166" fontId="6" fillId="0" borderId="11" xfId="1" applyFont="1" applyBorder="1" applyAlignment="1" applyProtection="1">
      <alignment vertical="center"/>
    </xf>
    <xf numFmtId="0" fontId="0" fillId="0" borderId="11" xfId="0" applyBorder="1" applyAlignment="1">
      <alignment vertical="center"/>
    </xf>
    <xf numFmtId="1" fontId="6" fillId="0" borderId="21" xfId="1" applyNumberFormat="1" applyFont="1" applyBorder="1" applyAlignment="1" applyProtection="1">
      <alignment horizontal="center" vertical="center"/>
    </xf>
    <xf numFmtId="166" fontId="13" fillId="0" borderId="22" xfId="1" applyFont="1" applyBorder="1" applyAlignment="1" applyProtection="1">
      <alignment vertical="center"/>
    </xf>
    <xf numFmtId="4" fontId="13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1" fontId="13" fillId="0" borderId="24" xfId="1" applyNumberFormat="1" applyFont="1" applyBorder="1" applyAlignment="1" applyProtection="1">
      <alignment horizontal="center" vertical="center"/>
    </xf>
    <xf numFmtId="166" fontId="13" fillId="0" borderId="3" xfId="1" applyFont="1" applyBorder="1" applyAlignment="1" applyProtection="1">
      <alignment vertical="center"/>
    </xf>
    <xf numFmtId="4" fontId="13" fillId="0" borderId="0" xfId="0" applyNumberFormat="1" applyFont="1" applyAlignment="1">
      <alignment vertical="center"/>
    </xf>
    <xf numFmtId="166" fontId="6" fillId="0" borderId="4" xfId="1" applyFont="1" applyBorder="1" applyAlignment="1" applyProtection="1">
      <alignment vertical="center"/>
    </xf>
    <xf numFmtId="166" fontId="6" fillId="0" borderId="26" xfId="1" applyFont="1" applyBorder="1" applyAlignment="1" applyProtection="1">
      <alignment vertical="center"/>
    </xf>
    <xf numFmtId="166" fontId="6" fillId="0" borderId="27" xfId="1" applyFont="1" applyBorder="1" applyAlignment="1" applyProtection="1">
      <alignment vertical="center"/>
    </xf>
    <xf numFmtId="0" fontId="6" fillId="0" borderId="27" xfId="0" applyFont="1" applyBorder="1" applyAlignment="1">
      <alignment vertical="center"/>
    </xf>
    <xf numFmtId="1" fontId="6" fillId="0" borderId="28" xfId="1" applyNumberFormat="1" applyFont="1" applyBorder="1" applyAlignment="1" applyProtection="1">
      <alignment horizontal="center" vertical="center"/>
    </xf>
    <xf numFmtId="1" fontId="6" fillId="0" borderId="0" xfId="1" applyNumberFormat="1" applyFont="1" applyBorder="1" applyAlignment="1" applyProtection="1">
      <alignment horizontal="center" vertical="center"/>
    </xf>
    <xf numFmtId="170" fontId="6" fillId="0" borderId="0" xfId="1" applyNumberFormat="1" applyFont="1" applyBorder="1" applyAlignment="1" applyProtection="1">
      <alignment horizontal="center" vertical="center"/>
    </xf>
    <xf numFmtId="166" fontId="13" fillId="0" borderId="15" xfId="1" applyFont="1" applyBorder="1" applyAlignment="1" applyProtection="1">
      <alignment vertical="center"/>
    </xf>
    <xf numFmtId="10" fontId="13" fillId="3" borderId="29" xfId="2" applyNumberFormat="1" applyFont="1" applyFill="1" applyBorder="1" applyAlignment="1" applyProtection="1">
      <alignment vertical="center"/>
    </xf>
    <xf numFmtId="170" fontId="13" fillId="0" borderId="0" xfId="1" applyNumberFormat="1" applyFont="1" applyBorder="1" applyAlignment="1" applyProtection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166" fontId="14" fillId="4" borderId="30" xfId="1" applyFont="1" applyFill="1" applyBorder="1" applyAlignment="1" applyProtection="1">
      <alignment horizontal="center" vertical="center"/>
    </xf>
    <xf numFmtId="166" fontId="14" fillId="4" borderId="18" xfId="1" applyFont="1" applyFill="1" applyBorder="1" applyAlignment="1" applyProtection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166" fontId="6" fillId="3" borderId="31" xfId="1" applyFont="1" applyFill="1" applyBorder="1" applyAlignment="1" applyProtection="1">
      <alignment horizontal="center" vertical="center"/>
    </xf>
    <xf numFmtId="166" fontId="6" fillId="0" borderId="31" xfId="1" applyFont="1" applyBorder="1" applyAlignment="1" applyProtection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166" fontId="6" fillId="0" borderId="12" xfId="1" applyFont="1" applyBorder="1" applyAlignment="1" applyProtection="1">
      <alignment horizontal="center" vertical="center"/>
    </xf>
    <xf numFmtId="0" fontId="13" fillId="0" borderId="3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166" fontId="13" fillId="0" borderId="0" xfId="1" applyFont="1" applyBorder="1" applyAlignment="1" applyProtection="1">
      <alignment horizontal="center" vertical="center"/>
    </xf>
    <xf numFmtId="166" fontId="13" fillId="0" borderId="32" xfId="1" applyFont="1" applyBorder="1" applyAlignment="1" applyProtection="1">
      <alignment horizontal="center" vertical="center"/>
    </xf>
    <xf numFmtId="166" fontId="6" fillId="5" borderId="12" xfId="1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66" fontId="6" fillId="0" borderId="0" xfId="1" applyFont="1" applyBorder="1" applyAlignment="1" applyProtection="1">
      <alignment horizontal="right" vertical="center"/>
    </xf>
    <xf numFmtId="171" fontId="6" fillId="0" borderId="12" xfId="1" applyNumberFormat="1" applyFont="1" applyBorder="1" applyAlignment="1" applyProtection="1">
      <alignment vertical="center"/>
    </xf>
    <xf numFmtId="166" fontId="13" fillId="4" borderId="29" xfId="1" applyFont="1" applyFill="1" applyBorder="1" applyAlignment="1" applyProtection="1">
      <alignment horizontal="center" vertical="center"/>
    </xf>
    <xf numFmtId="2" fontId="6" fillId="0" borderId="12" xfId="1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1" fontId="6" fillId="3" borderId="12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166" fontId="13" fillId="0" borderId="12" xfId="1" applyFont="1" applyBorder="1" applyAlignment="1" applyProtection="1">
      <alignment horizontal="center" vertical="center"/>
    </xf>
    <xf numFmtId="0" fontId="13" fillId="0" borderId="11" xfId="0" applyFont="1" applyBorder="1" applyAlignment="1">
      <alignment horizontal="center" vertical="center"/>
    </xf>
    <xf numFmtId="166" fontId="13" fillId="0" borderId="11" xfId="1" applyFont="1" applyBorder="1" applyAlignment="1" applyProtection="1">
      <alignment horizontal="center" vertical="center"/>
    </xf>
    <xf numFmtId="0" fontId="6" fillId="0" borderId="0" xfId="0" applyFont="1" applyAlignment="1">
      <alignment horizontal="right" vertical="center"/>
    </xf>
    <xf numFmtId="166" fontId="6" fillId="0" borderId="0" xfId="0" applyNumberFormat="1" applyFont="1" applyAlignment="1">
      <alignment vertical="center"/>
    </xf>
    <xf numFmtId="170" fontId="6" fillId="0" borderId="12" xfId="1" applyNumberFormat="1" applyFont="1" applyBorder="1" applyAlignment="1" applyProtection="1">
      <alignment horizontal="center" vertical="center"/>
    </xf>
    <xf numFmtId="166" fontId="6" fillId="3" borderId="0" xfId="1" applyFont="1" applyFill="1" applyBorder="1" applyAlignment="1" applyProtection="1">
      <alignment vertical="center"/>
    </xf>
    <xf numFmtId="0" fontId="6" fillId="3" borderId="0" xfId="0" applyFont="1" applyFill="1" applyAlignment="1">
      <alignment vertical="center"/>
    </xf>
    <xf numFmtId="170" fontId="6" fillId="0" borderId="12" xfId="1" applyNumberFormat="1" applyFont="1" applyBorder="1" applyAlignment="1" applyProtection="1">
      <alignment vertical="center"/>
    </xf>
    <xf numFmtId="166" fontId="13" fillId="4" borderId="5" xfId="1" applyFont="1" applyFill="1" applyBorder="1" applyAlignment="1" applyProtection="1">
      <alignment vertical="center"/>
    </xf>
    <xf numFmtId="166" fontId="6" fillId="3" borderId="12" xfId="1" applyFont="1" applyFill="1" applyBorder="1" applyAlignment="1" applyProtection="1">
      <alignment horizontal="center" vertical="center"/>
    </xf>
    <xf numFmtId="166" fontId="6" fillId="0" borderId="12" xfId="1" applyFont="1" applyBorder="1" applyAlignment="1" applyProtection="1">
      <alignment vertical="center"/>
    </xf>
    <xf numFmtId="171" fontId="6" fillId="0" borderId="0" xfId="1" applyNumberFormat="1" applyFont="1" applyBorder="1" applyAlignment="1" applyProtection="1">
      <alignment vertical="center"/>
    </xf>
    <xf numFmtId="0" fontId="16" fillId="0" borderId="33" xfId="0" applyFont="1" applyBorder="1" applyAlignment="1">
      <alignment vertical="center"/>
    </xf>
    <xf numFmtId="164" fontId="13" fillId="4" borderId="5" xfId="4" applyNumberFormat="1" applyFont="1" applyFill="1" applyBorder="1" applyAlignment="1" applyProtection="1">
      <alignment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166" fontId="13" fillId="0" borderId="29" xfId="1" applyFont="1" applyBorder="1" applyAlignment="1" applyProtection="1">
      <alignment vertical="center"/>
    </xf>
    <xf numFmtId="0" fontId="14" fillId="4" borderId="30" xfId="0" applyFont="1" applyFill="1" applyBorder="1" applyAlignment="1">
      <alignment horizontal="center" vertical="center" wrapText="1"/>
    </xf>
    <xf numFmtId="13" fontId="6" fillId="3" borderId="12" xfId="0" applyNumberFormat="1" applyFont="1" applyFill="1" applyBorder="1" applyAlignment="1">
      <alignment vertic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166" fontId="6" fillId="0" borderId="0" xfId="1" applyFont="1" applyBorder="1" applyProtection="1"/>
    <xf numFmtId="0" fontId="6" fillId="0" borderId="0" xfId="0" applyFont="1"/>
    <xf numFmtId="1" fontId="6" fillId="0" borderId="12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166" fontId="6" fillId="0" borderId="16" xfId="1" applyFont="1" applyBorder="1" applyAlignment="1" applyProtection="1">
      <alignment vertical="center"/>
    </xf>
    <xf numFmtId="166" fontId="6" fillId="0" borderId="29" xfId="1" applyFont="1" applyBorder="1" applyAlignment="1" applyProtection="1">
      <alignment vertical="center"/>
    </xf>
    <xf numFmtId="166" fontId="13" fillId="4" borderId="5" xfId="1" applyFont="1" applyFill="1" applyBorder="1" applyAlignment="1" applyProtection="1">
      <alignment horizontal="center" vertical="center"/>
    </xf>
    <xf numFmtId="0" fontId="17" fillId="0" borderId="0" xfId="3" applyBorder="1" applyAlignment="1" applyProtection="1">
      <alignment vertical="center"/>
    </xf>
    <xf numFmtId="166" fontId="6" fillId="0" borderId="0" xfId="1" applyFont="1" applyBorder="1" applyAlignment="1" applyProtection="1">
      <alignment horizontal="center" vertical="center"/>
    </xf>
    <xf numFmtId="165" fontId="6" fillId="0" borderId="0" xfId="0" applyNumberFormat="1" applyFont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166" fontId="13" fillId="0" borderId="34" xfId="1" applyFont="1" applyBorder="1" applyAlignment="1" applyProtection="1">
      <alignment horizontal="center" vertical="center"/>
    </xf>
    <xf numFmtId="166" fontId="6" fillId="5" borderId="12" xfId="1" applyFont="1" applyFill="1" applyBorder="1" applyAlignment="1" applyProtection="1">
      <alignment vertical="center"/>
    </xf>
    <xf numFmtId="0" fontId="13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166" fontId="14" fillId="4" borderId="35" xfId="1" applyFont="1" applyFill="1" applyBorder="1" applyAlignment="1" applyProtection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31" xfId="0" applyNumberFormat="1" applyFont="1" applyFill="1" applyBorder="1" applyAlignment="1">
      <alignment horizontal="center" vertical="center"/>
    </xf>
    <xf numFmtId="172" fontId="6" fillId="3" borderId="31" xfId="1" applyNumberFormat="1" applyFont="1" applyFill="1" applyBorder="1" applyAlignment="1" applyProtection="1">
      <alignment horizontal="center" vertical="center"/>
    </xf>
    <xf numFmtId="172" fontId="6" fillId="0" borderId="31" xfId="1" applyNumberFormat="1" applyFont="1" applyBorder="1" applyAlignment="1" applyProtection="1">
      <alignment horizontal="center" vertical="center"/>
    </xf>
    <xf numFmtId="4" fontId="6" fillId="3" borderId="12" xfId="0" applyNumberFormat="1" applyFont="1" applyFill="1" applyBorder="1" applyAlignment="1">
      <alignment horizontal="center" vertical="center"/>
    </xf>
    <xf numFmtId="172" fontId="6" fillId="0" borderId="12" xfId="1" applyNumberFormat="1" applyFont="1" applyBorder="1" applyAlignment="1" applyProtection="1">
      <alignment horizontal="center" vertical="center"/>
    </xf>
    <xf numFmtId="170" fontId="13" fillId="0" borderId="12" xfId="1" applyNumberFormat="1" applyFont="1" applyBorder="1" applyAlignment="1" applyProtection="1">
      <alignment horizontal="center" vertical="center"/>
    </xf>
    <xf numFmtId="172" fontId="13" fillId="0" borderId="12" xfId="1" applyNumberFormat="1" applyFont="1" applyBorder="1" applyAlignment="1" applyProtection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13" fontId="6" fillId="3" borderId="12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66" fontId="19" fillId="0" borderId="12" xfId="1" applyFont="1" applyBorder="1" applyAlignment="1" applyProtection="1">
      <alignment horizontal="center" vertical="center"/>
    </xf>
    <xf numFmtId="166" fontId="20" fillId="0" borderId="0" xfId="1" applyFont="1" applyBorder="1" applyAlignment="1" applyProtection="1">
      <alignment vertical="center"/>
    </xf>
    <xf numFmtId="0" fontId="20" fillId="0" borderId="0" xfId="0" applyFont="1" applyAlignment="1">
      <alignment vertical="center"/>
    </xf>
    <xf numFmtId="166" fontId="7" fillId="0" borderId="0" xfId="1" applyFont="1" applyBorder="1" applyAlignment="1" applyProtection="1">
      <alignment vertical="center"/>
    </xf>
    <xf numFmtId="0" fontId="13" fillId="0" borderId="3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66" fontId="6" fillId="3" borderId="11" xfId="1" applyFont="1" applyFill="1" applyBorder="1" applyAlignment="1" applyProtection="1">
      <alignment vertical="center"/>
    </xf>
    <xf numFmtId="166" fontId="6" fillId="0" borderId="36" xfId="1" applyFont="1" applyBorder="1" applyAlignment="1" applyProtection="1">
      <alignment horizontal="center" vertical="center"/>
    </xf>
    <xf numFmtId="166" fontId="13" fillId="0" borderId="29" xfId="1" applyFont="1" applyBorder="1" applyAlignment="1" applyProtection="1">
      <alignment horizontal="right" vertical="center"/>
    </xf>
    <xf numFmtId="166" fontId="13" fillId="4" borderId="5" xfId="1" applyFont="1" applyFill="1" applyBorder="1" applyAlignment="1" applyProtection="1">
      <alignment horizontal="right" vertical="center"/>
    </xf>
    <xf numFmtId="10" fontId="13" fillId="0" borderId="0" xfId="2" applyNumberFormat="1" applyFont="1" applyBorder="1" applyAlignment="1" applyProtection="1">
      <alignment vertic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166" fontId="0" fillId="0" borderId="12" xfId="1" applyFont="1" applyBorder="1" applyProtection="1"/>
    <xf numFmtId="0" fontId="13" fillId="0" borderId="12" xfId="0" applyFont="1" applyBorder="1"/>
    <xf numFmtId="166" fontId="13" fillId="0" borderId="12" xfId="1" applyFont="1" applyBorder="1" applyProtection="1"/>
    <xf numFmtId="4" fontId="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23" fillId="0" borderId="39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10" fontId="23" fillId="0" borderId="21" xfId="0" applyNumberFormat="1" applyFont="1" applyBorder="1" applyAlignment="1">
      <alignment horizontal="right" vertical="center"/>
    </xf>
    <xf numFmtId="0" fontId="24" fillId="0" borderId="12" xfId="0" applyFont="1" applyBorder="1" applyAlignment="1">
      <alignment horizontal="left" vertical="center"/>
    </xf>
    <xf numFmtId="10" fontId="24" fillId="0" borderId="21" xfId="0" applyNumberFormat="1" applyFont="1" applyBorder="1" applyAlignment="1">
      <alignment horizontal="right" vertical="center"/>
    </xf>
    <xf numFmtId="0" fontId="23" fillId="6" borderId="39" xfId="0" applyFont="1" applyFill="1" applyBorder="1" applyAlignment="1">
      <alignment horizontal="left" vertical="center"/>
    </xf>
    <xf numFmtId="0" fontId="24" fillId="6" borderId="12" xfId="0" applyFont="1" applyFill="1" applyBorder="1" applyAlignment="1">
      <alignment horizontal="left" vertical="center"/>
    </xf>
    <xf numFmtId="10" fontId="24" fillId="6" borderId="21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10" fontId="6" fillId="0" borderId="0" xfId="0" applyNumberFormat="1" applyFont="1"/>
    <xf numFmtId="9" fontId="23" fillId="0" borderId="0" xfId="2" applyFont="1" applyBorder="1" applyAlignment="1" applyProtection="1">
      <alignment horizontal="right" vertical="center"/>
    </xf>
    <xf numFmtId="0" fontId="23" fillId="0" borderId="12" xfId="0" applyFont="1" applyBorder="1" applyAlignment="1">
      <alignment horizontal="left" vertical="center" wrapText="1"/>
    </xf>
    <xf numFmtId="0" fontId="23" fillId="7" borderId="40" xfId="0" applyFont="1" applyFill="1" applyBorder="1" applyAlignment="1">
      <alignment horizontal="left" vertical="center"/>
    </xf>
    <xf numFmtId="0" fontId="24" fillId="7" borderId="14" xfId="0" applyFont="1" applyFill="1" applyBorder="1" applyAlignment="1">
      <alignment horizontal="left" vertical="center"/>
    </xf>
    <xf numFmtId="10" fontId="24" fillId="7" borderId="28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right" vertical="center"/>
    </xf>
    <xf numFmtId="0" fontId="25" fillId="8" borderId="0" xfId="0" applyFont="1" applyFill="1" applyAlignment="1">
      <alignment horizontal="left" vertical="center"/>
    </xf>
    <xf numFmtId="10" fontId="23" fillId="0" borderId="0" xfId="0" applyNumberFormat="1" applyFont="1" applyAlignment="1">
      <alignment horizontal="right" vertical="center"/>
    </xf>
    <xf numFmtId="0" fontId="23" fillId="8" borderId="0" xfId="0" applyFont="1" applyFill="1" applyAlignment="1">
      <alignment horizontal="left" vertical="center"/>
    </xf>
    <xf numFmtId="0" fontId="11" fillId="0" borderId="39" xfId="0" applyFont="1" applyBorder="1"/>
    <xf numFmtId="0" fontId="11" fillId="0" borderId="21" xfId="0" applyFont="1" applyBorder="1"/>
    <xf numFmtId="0" fontId="11" fillId="0" borderId="3" xfId="0" applyFont="1" applyBorder="1"/>
    <xf numFmtId="0" fontId="0" fillId="0" borderId="0" xfId="0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9" fontId="11" fillId="0" borderId="39" xfId="2" applyFont="1" applyBorder="1" applyProtection="1"/>
    <xf numFmtId="9" fontId="11" fillId="0" borderId="12" xfId="2" applyFont="1" applyBorder="1" applyAlignment="1" applyProtection="1">
      <alignment horizontal="center"/>
    </xf>
    <xf numFmtId="9" fontId="11" fillId="0" borderId="21" xfId="2" applyFont="1" applyBorder="1" applyProtection="1"/>
    <xf numFmtId="0" fontId="11" fillId="0" borderId="4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0" fontId="11" fillId="3" borderId="9" xfId="0" applyNumberFormat="1" applyFont="1" applyFill="1" applyBorder="1" applyAlignment="1">
      <alignment horizontal="center" vertical="center"/>
    </xf>
    <xf numFmtId="10" fontId="11" fillId="0" borderId="39" xfId="2" applyNumberFormat="1" applyFont="1" applyBorder="1" applyAlignment="1" applyProtection="1">
      <alignment horizontal="right"/>
    </xf>
    <xf numFmtId="10" fontId="11" fillId="0" borderId="12" xfId="2" applyNumberFormat="1" applyFont="1" applyBorder="1" applyAlignment="1" applyProtection="1">
      <alignment horizontal="right"/>
    </xf>
    <xf numFmtId="10" fontId="11" fillId="0" borderId="21" xfId="2" applyNumberFormat="1" applyFont="1" applyBorder="1" applyAlignment="1" applyProtection="1">
      <alignment horizontal="right"/>
    </xf>
    <xf numFmtId="0" fontId="11" fillId="0" borderId="39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0" fontId="11" fillId="3" borderId="21" xfId="0" applyNumberFormat="1" applyFont="1" applyFill="1" applyBorder="1" applyAlignment="1">
      <alignment horizontal="center" vertical="center"/>
    </xf>
    <xf numFmtId="10" fontId="11" fillId="0" borderId="21" xfId="0" applyNumberFormat="1" applyFont="1" applyBorder="1" applyAlignment="1">
      <alignment horizontal="center" vertical="center"/>
    </xf>
    <xf numFmtId="10" fontId="11" fillId="3" borderId="12" xfId="2" applyNumberFormat="1" applyFont="1" applyFill="1" applyBorder="1" applyAlignment="1" applyProtection="1">
      <alignment horizontal="center"/>
    </xf>
    <xf numFmtId="10" fontId="11" fillId="0" borderId="21" xfId="2" applyNumberFormat="1" applyFont="1" applyBorder="1" applyProtection="1"/>
    <xf numFmtId="0" fontId="11" fillId="0" borderId="39" xfId="0" applyFont="1" applyBorder="1" applyAlignment="1">
      <alignment horizontal="right"/>
    </xf>
    <xf numFmtId="0" fontId="11" fillId="3" borderId="12" xfId="0" applyFont="1" applyFill="1" applyBorder="1" applyAlignment="1">
      <alignment horizontal="center"/>
    </xf>
    <xf numFmtId="0" fontId="11" fillId="0" borderId="40" xfId="0" applyFont="1" applyBorder="1" applyAlignment="1">
      <alignment horizontal="left" vertical="center"/>
    </xf>
    <xf numFmtId="10" fontId="11" fillId="3" borderId="28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43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10" fontId="11" fillId="0" borderId="45" xfId="0" applyNumberFormat="1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46" xfId="0" applyFont="1" applyBorder="1" applyAlignment="1">
      <alignment vertical="center"/>
    </xf>
    <xf numFmtId="0" fontId="12" fillId="6" borderId="15" xfId="0" applyFont="1" applyFill="1" applyBorder="1" applyAlignment="1">
      <alignment vertical="center" wrapText="1"/>
    </xf>
    <xf numFmtId="0" fontId="11" fillId="6" borderId="16" xfId="0" applyFont="1" applyFill="1" applyBorder="1" applyAlignment="1">
      <alignment vertical="center"/>
    </xf>
    <xf numFmtId="10" fontId="12" fillId="6" borderId="29" xfId="0" applyNumberFormat="1" applyFont="1" applyFill="1" applyBorder="1" applyAlignment="1">
      <alignment horizontal="center" vertical="center" wrapText="1"/>
    </xf>
    <xf numFmtId="10" fontId="11" fillId="0" borderId="40" xfId="2" applyNumberFormat="1" applyFont="1" applyBorder="1" applyAlignment="1" applyProtection="1">
      <alignment horizontal="right"/>
    </xf>
    <xf numFmtId="10" fontId="11" fillId="0" borderId="14" xfId="2" applyNumberFormat="1" applyFont="1" applyBorder="1" applyAlignment="1" applyProtection="1">
      <alignment horizontal="right"/>
    </xf>
    <xf numFmtId="10" fontId="11" fillId="0" borderId="28" xfId="2" applyNumberFormat="1" applyFont="1" applyBorder="1" applyAlignment="1" applyProtection="1">
      <alignment horizontal="right"/>
    </xf>
    <xf numFmtId="0" fontId="5" fillId="0" borderId="0" xfId="4" applyNumberFormat="1" applyFont="1"/>
    <xf numFmtId="0" fontId="26" fillId="0" borderId="0" xfId="4" applyNumberFormat="1" applyFont="1"/>
    <xf numFmtId="0" fontId="27" fillId="0" borderId="0" xfId="4" applyNumberFormat="1" applyFont="1"/>
    <xf numFmtId="0" fontId="27" fillId="0" borderId="12" xfId="4" applyNumberFormat="1" applyFont="1" applyBorder="1" applyAlignment="1">
      <alignment horizontal="center"/>
    </xf>
    <xf numFmtId="0" fontId="5" fillId="0" borderId="12" xfId="4" applyNumberFormat="1" applyFont="1" applyBorder="1"/>
    <xf numFmtId="0" fontId="5" fillId="0" borderId="12" xfId="4" applyNumberFormat="1" applyFont="1" applyBorder="1" applyAlignment="1">
      <alignment horizontal="center"/>
    </xf>
    <xf numFmtId="166" fontId="0" fillId="0" borderId="12" xfId="1" applyFont="1" applyBorder="1" applyAlignment="1" applyProtection="1">
      <alignment horizontal="center"/>
    </xf>
    <xf numFmtId="165" fontId="0" fillId="0" borderId="12" xfId="4" applyNumberFormat="1" applyFont="1" applyBorder="1" applyAlignment="1" applyProtection="1">
      <alignment horizontal="center"/>
    </xf>
    <xf numFmtId="0" fontId="27" fillId="0" borderId="12" xfId="4" applyNumberFormat="1" applyFont="1" applyBorder="1"/>
    <xf numFmtId="20" fontId="27" fillId="0" borderId="12" xfId="4" applyNumberFormat="1" applyFont="1" applyBorder="1"/>
    <xf numFmtId="166" fontId="5" fillId="0" borderId="0" xfId="1" applyFont="1" applyBorder="1" applyProtection="1"/>
    <xf numFmtId="0" fontId="5" fillId="0" borderId="37" xfId="4" applyNumberFormat="1" applyFont="1" applyBorder="1"/>
    <xf numFmtId="0" fontId="5" fillId="0" borderId="11" xfId="4" applyNumberFormat="1" applyFont="1" applyBorder="1"/>
    <xf numFmtId="166" fontId="5" fillId="0" borderId="12" xfId="1" applyFont="1" applyBorder="1" applyProtection="1"/>
    <xf numFmtId="0" fontId="27" fillId="0" borderId="37" xfId="4" applyNumberFormat="1" applyFont="1" applyBorder="1"/>
    <xf numFmtId="0" fontId="27" fillId="0" borderId="11" xfId="4" applyNumberFormat="1" applyFont="1" applyBorder="1"/>
    <xf numFmtId="166" fontId="27" fillId="0" borderId="12" xfId="1" applyFont="1" applyBorder="1" applyProtection="1"/>
    <xf numFmtId="10" fontId="27" fillId="0" borderId="12" xfId="2" applyNumberFormat="1" applyFont="1" applyBorder="1" applyProtection="1"/>
    <xf numFmtId="0" fontId="24" fillId="0" borderId="39" xfId="0" applyFont="1" applyBorder="1" applyAlignment="1">
      <alignment horizontal="center" vertical="center"/>
    </xf>
    <xf numFmtId="0" fontId="24" fillId="10" borderId="12" xfId="0" applyFont="1" applyFill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2" fontId="23" fillId="10" borderId="12" xfId="0" applyNumberFormat="1" applyFont="1" applyFill="1" applyBorder="1" applyAlignment="1">
      <alignment horizontal="right" vertical="center"/>
    </xf>
    <xf numFmtId="0" fontId="23" fillId="0" borderId="40" xfId="0" applyFont="1" applyBorder="1" applyAlignment="1">
      <alignment horizontal="center" vertical="center"/>
    </xf>
    <xf numFmtId="2" fontId="23" fillId="10" borderId="14" xfId="0" applyNumberFormat="1" applyFont="1" applyFill="1" applyBorder="1" applyAlignment="1">
      <alignment horizontal="right" vertical="center"/>
    </xf>
    <xf numFmtId="2" fontId="6" fillId="0" borderId="0" xfId="0" applyNumberFormat="1" applyFont="1"/>
    <xf numFmtId="173" fontId="29" fillId="11" borderId="31" xfId="1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173" fontId="29" fillId="11" borderId="12" xfId="1" applyNumberFormat="1" applyFont="1" applyFill="1" applyBorder="1" applyAlignment="1">
      <alignment horizontal="center" vertical="center"/>
    </xf>
    <xf numFmtId="13" fontId="29" fillId="11" borderId="12" xfId="0" applyNumberFormat="1" applyFont="1" applyFill="1" applyBorder="1" applyAlignment="1">
      <alignment vertical="center"/>
    </xf>
    <xf numFmtId="173" fontId="0" fillId="11" borderId="12" xfId="1" applyNumberFormat="1" applyFont="1" applyFill="1" applyBorder="1"/>
    <xf numFmtId="0" fontId="28" fillId="0" borderId="0" xfId="0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27" fillId="0" borderId="12" xfId="4" applyNumberFormat="1" applyFont="1" applyBorder="1" applyAlignment="1">
      <alignment horizontal="center"/>
    </xf>
    <xf numFmtId="166" fontId="28" fillId="0" borderId="12" xfId="1" applyBorder="1"/>
    <xf numFmtId="166" fontId="6" fillId="0" borderId="12" xfId="1" applyFont="1" applyFill="1" applyBorder="1" applyAlignment="1" applyProtection="1">
      <alignment horizontal="center" vertical="center"/>
    </xf>
    <xf numFmtId="0" fontId="5" fillId="0" borderId="12" xfId="4" applyNumberFormat="1" applyFont="1" applyBorder="1" applyAlignment="1">
      <alignment horizontal="left"/>
    </xf>
    <xf numFmtId="0" fontId="28" fillId="0" borderId="12" xfId="0" applyFont="1" applyBorder="1" applyAlignment="1">
      <alignment vertical="center"/>
    </xf>
    <xf numFmtId="166" fontId="28" fillId="11" borderId="12" xfId="1" applyFont="1" applyFill="1" applyBorder="1" applyAlignment="1">
      <alignment horizontal="center" vertical="center"/>
    </xf>
    <xf numFmtId="166" fontId="13" fillId="0" borderId="10" xfId="1" applyFont="1" applyBorder="1" applyAlignment="1" applyProtection="1">
      <alignment horizontal="left" vertical="center"/>
    </xf>
    <xf numFmtId="166" fontId="28" fillId="0" borderId="0" xfId="1"/>
    <xf numFmtId="43" fontId="0" fillId="0" borderId="0" xfId="0" applyNumberFormat="1"/>
    <xf numFmtId="0" fontId="13" fillId="0" borderId="0" xfId="0" applyFont="1" applyFill="1" applyAlignment="1">
      <alignment vertical="center"/>
    </xf>
    <xf numFmtId="0" fontId="6" fillId="0" borderId="12" xfId="0" applyFont="1" applyBorder="1" applyAlignment="1">
      <alignment wrapText="1"/>
    </xf>
    <xf numFmtId="0" fontId="33" fillId="0" borderId="0" xfId="9" applyFont="1" applyAlignment="1">
      <alignment vertical="center"/>
    </xf>
    <xf numFmtId="0" fontId="34" fillId="0" borderId="0" xfId="9" applyFont="1" applyAlignment="1">
      <alignment vertical="center"/>
    </xf>
    <xf numFmtId="173" fontId="34" fillId="0" borderId="0" xfId="9" applyNumberFormat="1" applyFont="1" applyAlignment="1">
      <alignment vertical="center"/>
    </xf>
    <xf numFmtId="0" fontId="32" fillId="0" borderId="0" xfId="9"/>
    <xf numFmtId="4" fontId="34" fillId="0" borderId="0" xfId="9" applyNumberFormat="1" applyFont="1" applyAlignment="1">
      <alignment vertical="center"/>
    </xf>
    <xf numFmtId="0" fontId="35" fillId="0" borderId="0" xfId="9" applyFont="1" applyAlignment="1">
      <alignment horizontal="left" vertical="center"/>
    </xf>
    <xf numFmtId="173" fontId="38" fillId="0" borderId="0" xfId="9" applyNumberFormat="1" applyFont="1" applyAlignment="1">
      <alignment vertical="center"/>
    </xf>
    <xf numFmtId="0" fontId="38" fillId="0" borderId="0" xfId="9" applyFont="1" applyAlignment="1">
      <alignment vertical="center"/>
    </xf>
    <xf numFmtId="0" fontId="34" fillId="0" borderId="56" xfId="9" applyFont="1" applyBorder="1" applyAlignment="1">
      <alignment vertical="center"/>
    </xf>
    <xf numFmtId="173" fontId="34" fillId="0" borderId="57" xfId="9" applyNumberFormat="1" applyFont="1" applyBorder="1" applyAlignment="1">
      <alignment vertical="center"/>
    </xf>
    <xf numFmtId="173" fontId="33" fillId="0" borderId="61" xfId="9" applyNumberFormat="1" applyFont="1" applyBorder="1" applyAlignment="1">
      <alignment horizontal="center" vertical="center"/>
    </xf>
    <xf numFmtId="173" fontId="34" fillId="0" borderId="62" xfId="9" applyNumberFormat="1" applyFont="1" applyBorder="1" applyAlignment="1">
      <alignment vertical="center"/>
    </xf>
    <xf numFmtId="173" fontId="33" fillId="0" borderId="62" xfId="9" applyNumberFormat="1" applyFont="1" applyBorder="1" applyAlignment="1">
      <alignment vertical="center"/>
    </xf>
    <xf numFmtId="173" fontId="33" fillId="0" borderId="63" xfId="9" applyNumberFormat="1" applyFont="1" applyBorder="1" applyAlignment="1">
      <alignment vertical="center"/>
    </xf>
    <xf numFmtId="173" fontId="33" fillId="0" borderId="64" xfId="9" applyNumberFormat="1" applyFont="1" applyBorder="1" applyAlignment="1">
      <alignment horizontal="center" vertical="center"/>
    </xf>
    <xf numFmtId="173" fontId="33" fillId="0" borderId="65" xfId="9" applyNumberFormat="1" applyFont="1" applyBorder="1" applyAlignment="1">
      <alignment horizontal="left" vertical="center"/>
    </xf>
    <xf numFmtId="4" fontId="33" fillId="0" borderId="66" xfId="9" applyNumberFormat="1" applyFont="1" applyBorder="1" applyAlignment="1">
      <alignment horizontal="center" vertical="center"/>
    </xf>
    <xf numFmtId="173" fontId="33" fillId="0" borderId="66" xfId="9" applyNumberFormat="1" applyFont="1" applyBorder="1" applyAlignment="1">
      <alignment vertical="center"/>
    </xf>
    <xf numFmtId="168" fontId="33" fillId="0" borderId="67" xfId="9" applyNumberFormat="1" applyFont="1" applyBorder="1" applyAlignment="1">
      <alignment vertical="center"/>
    </xf>
    <xf numFmtId="10" fontId="33" fillId="0" borderId="68" xfId="9" applyNumberFormat="1" applyFont="1" applyBorder="1" applyAlignment="1">
      <alignment vertical="center"/>
    </xf>
    <xf numFmtId="173" fontId="33" fillId="0" borderId="0" xfId="9" applyNumberFormat="1" applyFont="1" applyAlignment="1">
      <alignment vertical="center"/>
    </xf>
    <xf numFmtId="168" fontId="33" fillId="0" borderId="69" xfId="9" applyNumberFormat="1" applyFont="1" applyBorder="1" applyAlignment="1">
      <alignment vertical="center"/>
    </xf>
    <xf numFmtId="173" fontId="33" fillId="0" borderId="58" xfId="9" applyNumberFormat="1" applyFont="1" applyBorder="1" applyAlignment="1">
      <alignment horizontal="left" vertical="center"/>
    </xf>
    <xf numFmtId="4" fontId="33" fillId="0" borderId="59" xfId="9" applyNumberFormat="1" applyFont="1" applyBorder="1" applyAlignment="1">
      <alignment horizontal="center" vertical="center"/>
    </xf>
    <xf numFmtId="173" fontId="33" fillId="0" borderId="59" xfId="9" applyNumberFormat="1" applyFont="1" applyBorder="1" applyAlignment="1">
      <alignment vertical="center"/>
    </xf>
    <xf numFmtId="174" fontId="33" fillId="0" borderId="70" xfId="9" applyNumberFormat="1" applyFont="1" applyBorder="1" applyAlignment="1">
      <alignment vertical="center"/>
    </xf>
    <xf numFmtId="9" fontId="33" fillId="0" borderId="71" xfId="9" applyNumberFormat="1" applyFont="1" applyBorder="1" applyAlignment="1">
      <alignment vertical="center"/>
    </xf>
    <xf numFmtId="173" fontId="33" fillId="0" borderId="0" xfId="9" applyNumberFormat="1" applyFont="1" applyAlignment="1">
      <alignment horizontal="center" vertical="center"/>
    </xf>
    <xf numFmtId="0" fontId="41" fillId="13" borderId="72" xfId="9" applyFont="1" applyFill="1" applyBorder="1" applyAlignment="1">
      <alignment horizontal="center" vertical="center"/>
    </xf>
    <xf numFmtId="0" fontId="41" fillId="13" borderId="73" xfId="9" applyFont="1" applyFill="1" applyBorder="1" applyAlignment="1">
      <alignment horizontal="center" vertical="center"/>
    </xf>
    <xf numFmtId="173" fontId="41" fillId="13" borderId="73" xfId="9" applyNumberFormat="1" applyFont="1" applyFill="1" applyBorder="1" applyAlignment="1">
      <alignment horizontal="center" vertical="center"/>
    </xf>
    <xf numFmtId="173" fontId="41" fillId="13" borderId="71" xfId="9" applyNumberFormat="1" applyFont="1" applyFill="1" applyBorder="1" applyAlignment="1">
      <alignment horizontal="center" vertical="center"/>
    </xf>
    <xf numFmtId="0" fontId="34" fillId="0" borderId="67" xfId="9" applyFont="1" applyBorder="1" applyAlignment="1">
      <alignment vertical="center"/>
    </xf>
    <xf numFmtId="0" fontId="34" fillId="0" borderId="67" xfId="9" applyFont="1" applyBorder="1" applyAlignment="1">
      <alignment horizontal="center" vertical="center"/>
    </xf>
    <xf numFmtId="175" fontId="34" fillId="3" borderId="67" xfId="9" applyNumberFormat="1" applyFont="1" applyFill="1" applyBorder="1" applyAlignment="1">
      <alignment vertical="center"/>
    </xf>
    <xf numFmtId="173" fontId="34" fillId="3" borderId="74" xfId="9" applyNumberFormat="1" applyFont="1" applyFill="1" applyBorder="1" applyAlignment="1">
      <alignment horizontal="center" vertical="center"/>
    </xf>
    <xf numFmtId="173" fontId="34" fillId="0" borderId="67" xfId="9" applyNumberFormat="1" applyFont="1" applyBorder="1" applyAlignment="1">
      <alignment horizontal="center" vertical="center"/>
    </xf>
    <xf numFmtId="173" fontId="34" fillId="0" borderId="0" xfId="9" applyNumberFormat="1" applyFont="1" applyAlignment="1">
      <alignment horizontal="center" vertical="center"/>
    </xf>
    <xf numFmtId="173" fontId="33" fillId="13" borderId="75" xfId="9" applyNumberFormat="1" applyFont="1" applyFill="1" applyBorder="1" applyAlignment="1">
      <alignment horizontal="center" vertical="center"/>
    </xf>
    <xf numFmtId="0" fontId="33" fillId="0" borderId="58" xfId="9" applyFont="1" applyBorder="1" applyAlignment="1">
      <alignment vertical="center"/>
    </xf>
    <xf numFmtId="0" fontId="33" fillId="0" borderId="59" xfId="9" applyFont="1" applyBorder="1" applyAlignment="1">
      <alignment vertical="center"/>
    </xf>
    <xf numFmtId="173" fontId="33" fillId="0" borderId="60" xfId="9" applyNumberFormat="1" applyFont="1" applyBorder="1" applyAlignment="1">
      <alignment vertical="center"/>
    </xf>
    <xf numFmtId="0" fontId="34" fillId="0" borderId="59" xfId="9" applyFont="1" applyBorder="1" applyAlignment="1">
      <alignment vertical="center"/>
    </xf>
    <xf numFmtId="173" fontId="34" fillId="0" borderId="59" xfId="9" applyNumberFormat="1" applyFont="1" applyBorder="1" applyAlignment="1">
      <alignment vertical="center"/>
    </xf>
    <xf numFmtId="173" fontId="34" fillId="0" borderId="60" xfId="9" applyNumberFormat="1" applyFont="1" applyBorder="1" applyAlignment="1">
      <alignment vertical="center"/>
    </xf>
    <xf numFmtId="173" fontId="33" fillId="13" borderId="75" xfId="9" applyNumberFormat="1" applyFont="1" applyFill="1" applyBorder="1" applyAlignment="1">
      <alignment vertical="center"/>
    </xf>
    <xf numFmtId="0" fontId="34" fillId="0" borderId="74" xfId="9" applyFont="1" applyBorder="1" applyAlignment="1">
      <alignment vertical="center"/>
    </xf>
    <xf numFmtId="0" fontId="34" fillId="0" borderId="74" xfId="9" applyFont="1" applyBorder="1" applyAlignment="1">
      <alignment horizontal="center" vertical="center"/>
    </xf>
    <xf numFmtId="173" fontId="34" fillId="14" borderId="67" xfId="9" applyNumberFormat="1" applyFont="1" applyFill="1" applyBorder="1" applyAlignment="1">
      <alignment horizontal="center" vertical="center"/>
    </xf>
    <xf numFmtId="173" fontId="34" fillId="0" borderId="74" xfId="9" applyNumberFormat="1" applyFont="1" applyBorder="1" applyAlignment="1">
      <alignment horizontal="center" vertical="center"/>
    </xf>
    <xf numFmtId="0" fontId="33" fillId="0" borderId="15" xfId="9" applyFont="1" applyBorder="1" applyAlignment="1">
      <alignment vertical="center"/>
    </xf>
    <xf numFmtId="0" fontId="34" fillId="0" borderId="16" xfId="9" applyFont="1" applyBorder="1" applyAlignment="1">
      <alignment vertical="center"/>
    </xf>
    <xf numFmtId="173" fontId="34" fillId="0" borderId="16" xfId="9" applyNumberFormat="1" applyFont="1" applyBorder="1" applyAlignment="1">
      <alignment vertical="center"/>
    </xf>
    <xf numFmtId="173" fontId="34" fillId="0" borderId="76" xfId="9" applyNumberFormat="1" applyFont="1" applyBorder="1" applyAlignment="1">
      <alignment vertical="center"/>
    </xf>
    <xf numFmtId="173" fontId="33" fillId="13" borderId="77" xfId="9" applyNumberFormat="1" applyFont="1" applyFill="1" applyBorder="1" applyAlignment="1">
      <alignment vertical="center"/>
    </xf>
    <xf numFmtId="0" fontId="40" fillId="0" borderId="15" xfId="9" applyFont="1" applyBorder="1" applyAlignment="1">
      <alignment vertical="center"/>
    </xf>
    <xf numFmtId="0" fontId="40" fillId="0" borderId="16" xfId="9" applyFont="1" applyBorder="1" applyAlignment="1">
      <alignment vertical="center"/>
    </xf>
    <xf numFmtId="175" fontId="40" fillId="0" borderId="16" xfId="9" applyNumberFormat="1" applyFont="1" applyBorder="1" applyAlignment="1">
      <alignment vertical="center"/>
    </xf>
    <xf numFmtId="173" fontId="40" fillId="0" borderId="16" xfId="9" applyNumberFormat="1" applyFont="1" applyBorder="1" applyAlignment="1">
      <alignment vertical="center"/>
    </xf>
    <xf numFmtId="173" fontId="40" fillId="0" borderId="0" xfId="9" applyNumberFormat="1" applyFont="1" applyAlignment="1">
      <alignment vertical="center"/>
    </xf>
    <xf numFmtId="0" fontId="28" fillId="0" borderId="12" xfId="0" applyFont="1" applyBorder="1" applyAlignment="1">
      <alignment horizontal="center" vertical="center"/>
    </xf>
    <xf numFmtId="176" fontId="28" fillId="0" borderId="12" xfId="1" applyNumberFormat="1" applyFont="1" applyFill="1" applyBorder="1" applyAlignment="1">
      <alignment vertical="center"/>
    </xf>
    <xf numFmtId="166" fontId="28" fillId="0" borderId="12" xfId="1" applyFont="1" applyBorder="1" applyAlignment="1">
      <alignment vertical="center"/>
    </xf>
    <xf numFmtId="166" fontId="31" fillId="0" borderId="0" xfId="1" applyFont="1" applyFill="1" applyBorder="1" applyAlignment="1">
      <alignment vertical="center"/>
    </xf>
    <xf numFmtId="0" fontId="2" fillId="0" borderId="0" xfId="10"/>
    <xf numFmtId="0" fontId="43" fillId="0" borderId="0" xfId="10" applyFont="1" applyAlignment="1">
      <alignment horizontal="center"/>
    </xf>
    <xf numFmtId="0" fontId="2" fillId="0" borderId="41" xfId="10" applyBorder="1" applyAlignment="1">
      <alignment horizontal="center"/>
    </xf>
    <xf numFmtId="0" fontId="2" fillId="0" borderId="42" xfId="10" applyBorder="1" applyAlignment="1">
      <alignment horizontal="center"/>
    </xf>
    <xf numFmtId="0" fontId="2" fillId="0" borderId="9" xfId="10" applyBorder="1" applyAlignment="1">
      <alignment horizontal="center"/>
    </xf>
    <xf numFmtId="0" fontId="2" fillId="0" borderId="39" xfId="10" applyBorder="1" applyAlignment="1">
      <alignment horizontal="center"/>
    </xf>
    <xf numFmtId="0" fontId="2" fillId="0" borderId="12" xfId="10" applyBorder="1" applyAlignment="1">
      <alignment horizontal="center"/>
    </xf>
    <xf numFmtId="49" fontId="2" fillId="0" borderId="12" xfId="10" applyNumberFormat="1" applyBorder="1" applyAlignment="1">
      <alignment horizontal="center"/>
    </xf>
    <xf numFmtId="173" fontId="0" fillId="0" borderId="12" xfId="12" applyFont="1" applyBorder="1" applyAlignment="1">
      <alignment horizontal="right"/>
    </xf>
    <xf numFmtId="0" fontId="2" fillId="0" borderId="21" xfId="10" applyBorder="1"/>
    <xf numFmtId="0" fontId="2" fillId="0" borderId="0" xfId="10" applyAlignment="1">
      <alignment horizontal="center"/>
    </xf>
    <xf numFmtId="177" fontId="0" fillId="0" borderId="12" xfId="13" applyNumberFormat="1" applyFont="1" applyBorder="1" applyAlignment="1">
      <alignment horizontal="right"/>
    </xf>
    <xf numFmtId="2" fontId="37" fillId="0" borderId="39" xfId="11" applyNumberFormat="1" applyBorder="1" applyAlignment="1">
      <alignment horizontal="center"/>
    </xf>
    <xf numFmtId="0" fontId="37" fillId="0" borderId="37" xfId="11" applyBorder="1" applyAlignment="1">
      <alignment horizontal="center" vertical="center"/>
    </xf>
    <xf numFmtId="1" fontId="37" fillId="0" borderId="37" xfId="11" applyNumberFormat="1" applyBorder="1" applyAlignment="1">
      <alignment horizontal="right" vertical="center"/>
    </xf>
    <xf numFmtId="0" fontId="37" fillId="0" borderId="36" xfId="11" applyBorder="1" applyAlignment="1">
      <alignment horizontal="left" vertical="center"/>
    </xf>
    <xf numFmtId="2" fontId="37" fillId="0" borderId="36" xfId="11" applyNumberFormat="1" applyBorder="1"/>
    <xf numFmtId="2" fontId="37" fillId="0" borderId="21" xfId="11" applyNumberFormat="1" applyBorder="1"/>
    <xf numFmtId="2" fontId="43" fillId="0" borderId="12" xfId="11" applyNumberFormat="1" applyFont="1" applyBorder="1"/>
    <xf numFmtId="2" fontId="43" fillId="0" borderId="21" xfId="11" applyNumberFormat="1" applyFont="1" applyBorder="1"/>
    <xf numFmtId="0" fontId="2" fillId="0" borderId="39" xfId="10" applyFont="1" applyBorder="1" applyAlignment="1">
      <alignment horizontal="center"/>
    </xf>
    <xf numFmtId="49" fontId="2" fillId="0" borderId="12" xfId="10" applyNumberFormat="1" applyFont="1" applyBorder="1" applyAlignment="1">
      <alignment horizontal="center"/>
    </xf>
    <xf numFmtId="2" fontId="43" fillId="0" borderId="48" xfId="13" applyNumberFormat="1" applyFont="1" applyBorder="1" applyAlignment="1">
      <alignment horizontal="right"/>
    </xf>
    <xf numFmtId="0" fontId="43" fillId="0" borderId="24" xfId="10" applyFont="1" applyBorder="1"/>
    <xf numFmtId="4" fontId="43" fillId="0" borderId="14" xfId="11" applyNumberFormat="1" applyFont="1" applyBorder="1"/>
    <xf numFmtId="2" fontId="43" fillId="0" borderId="28" xfId="11" applyNumberFormat="1" applyFont="1" applyBorder="1"/>
    <xf numFmtId="2" fontId="43" fillId="0" borderId="14" xfId="13" applyNumberFormat="1" applyFont="1" applyBorder="1"/>
    <xf numFmtId="0" fontId="43" fillId="0" borderId="28" xfId="10" applyFont="1" applyBorder="1"/>
    <xf numFmtId="0" fontId="43" fillId="0" borderId="0" xfId="10" applyFont="1"/>
    <xf numFmtId="170" fontId="28" fillId="0" borderId="12" xfId="1" applyNumberFormat="1" applyBorder="1" applyProtection="1"/>
    <xf numFmtId="2" fontId="37" fillId="0" borderId="11" xfId="11" applyNumberForma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44" fillId="0" borderId="0" xfId="0" applyFont="1"/>
    <xf numFmtId="13" fontId="28" fillId="11" borderId="12" xfId="0" applyNumberFormat="1" applyFont="1" applyFill="1" applyBorder="1" applyAlignment="1">
      <alignment vertical="center"/>
    </xf>
    <xf numFmtId="173" fontId="28" fillId="11" borderId="31" xfId="12" applyFont="1" applyFill="1" applyBorder="1" applyAlignment="1">
      <alignment horizontal="center" vertical="center"/>
    </xf>
    <xf numFmtId="173" fontId="28" fillId="0" borderId="31" xfId="12" applyFont="1" applyBorder="1" applyAlignment="1">
      <alignment horizontal="center" vertical="center"/>
    </xf>
    <xf numFmtId="0" fontId="27" fillId="0" borderId="12" xfId="4" applyNumberFormat="1" applyFont="1" applyBorder="1" applyAlignment="1">
      <alignment horizontal="center" wrapText="1"/>
    </xf>
    <xf numFmtId="0" fontId="27" fillId="0" borderId="12" xfId="4" applyNumberFormat="1" applyFont="1" applyBorder="1" applyAlignment="1">
      <alignment wrapText="1"/>
    </xf>
    <xf numFmtId="0" fontId="13" fillId="0" borderId="25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66" fontId="7" fillId="2" borderId="5" xfId="1" applyFont="1" applyFill="1" applyBorder="1" applyAlignment="1" applyProtection="1">
      <alignment horizontal="center" vertical="center"/>
    </xf>
    <xf numFmtId="166" fontId="13" fillId="0" borderId="10" xfId="1" applyFont="1" applyBorder="1" applyAlignment="1" applyProtection="1">
      <alignment horizontal="left" vertical="center"/>
    </xf>
    <xf numFmtId="166" fontId="13" fillId="0" borderId="19" xfId="1" applyFont="1" applyBorder="1" applyAlignment="1" applyProtection="1">
      <alignment horizontal="center" vertical="center"/>
    </xf>
    <xf numFmtId="0" fontId="36" fillId="12" borderId="50" xfId="9" applyFont="1" applyFill="1" applyBorder="1" applyAlignment="1">
      <alignment horizontal="center" vertical="center"/>
    </xf>
    <xf numFmtId="0" fontId="37" fillId="0" borderId="51" xfId="9" applyFont="1" applyBorder="1"/>
    <xf numFmtId="0" fontId="37" fillId="0" borderId="52" xfId="9" applyFont="1" applyBorder="1"/>
    <xf numFmtId="0" fontId="39" fillId="12" borderId="53" xfId="9" applyFont="1" applyFill="1" applyBorder="1" applyAlignment="1">
      <alignment horizontal="center" vertical="center"/>
    </xf>
    <xf numFmtId="0" fontId="37" fillId="0" borderId="54" xfId="9" applyFont="1" applyBorder="1"/>
    <xf numFmtId="0" fontId="37" fillId="0" borderId="55" xfId="9" applyFont="1" applyBorder="1"/>
    <xf numFmtId="173" fontId="40" fillId="12" borderId="58" xfId="9" applyNumberFormat="1" applyFont="1" applyFill="1" applyBorder="1" applyAlignment="1">
      <alignment horizontal="center" vertical="center"/>
    </xf>
    <xf numFmtId="0" fontId="37" fillId="0" borderId="59" xfId="9" applyFont="1" applyBorder="1"/>
    <xf numFmtId="0" fontId="37" fillId="0" borderId="60" xfId="9" applyFont="1" applyBorder="1"/>
    <xf numFmtId="0" fontId="10" fillId="2" borderId="38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9" fontId="12" fillId="0" borderId="38" xfId="2" applyFont="1" applyBorder="1" applyAlignment="1" applyProtection="1">
      <alignment horizontal="center"/>
    </xf>
    <xf numFmtId="0" fontId="11" fillId="0" borderId="14" xfId="0" applyFont="1" applyBorder="1" applyAlignment="1">
      <alignment horizontal="center" vertical="center"/>
    </xf>
    <xf numFmtId="0" fontId="27" fillId="0" borderId="12" xfId="4" applyNumberFormat="1" applyFont="1" applyBorder="1" applyAlignment="1">
      <alignment horizontal="center"/>
    </xf>
    <xf numFmtId="0" fontId="43" fillId="0" borderId="19" xfId="10" applyFont="1" applyBorder="1" applyAlignment="1">
      <alignment horizontal="center"/>
    </xf>
    <xf numFmtId="0" fontId="43" fillId="0" borderId="30" xfId="10" applyFont="1" applyBorder="1" applyAlignment="1">
      <alignment horizontal="center"/>
    </xf>
    <xf numFmtId="0" fontId="43" fillId="0" borderId="18" xfId="10" applyFont="1" applyBorder="1" applyAlignment="1">
      <alignment horizontal="center"/>
    </xf>
    <xf numFmtId="0" fontId="43" fillId="0" borderId="15" xfId="10" applyFont="1" applyBorder="1" applyAlignment="1">
      <alignment horizontal="center"/>
    </xf>
    <xf numFmtId="0" fontId="43" fillId="0" borderId="16" xfId="10" applyFont="1" applyBorder="1" applyAlignment="1">
      <alignment horizontal="center"/>
    </xf>
    <xf numFmtId="0" fontId="43" fillId="0" borderId="29" xfId="10" applyFont="1" applyBorder="1" applyAlignment="1">
      <alignment horizontal="center"/>
    </xf>
    <xf numFmtId="0" fontId="43" fillId="0" borderId="15" xfId="11" applyFont="1" applyBorder="1" applyAlignment="1">
      <alignment horizontal="center" wrapText="1"/>
    </xf>
    <xf numFmtId="0" fontId="43" fillId="0" borderId="16" xfId="11" applyFont="1" applyBorder="1" applyAlignment="1">
      <alignment horizontal="center" wrapText="1"/>
    </xf>
    <xf numFmtId="0" fontId="43" fillId="0" borderId="29" xfId="11" applyFont="1" applyBorder="1" applyAlignment="1">
      <alignment horizontal="center" wrapText="1"/>
    </xf>
    <xf numFmtId="0" fontId="43" fillId="0" borderId="15" xfId="10" applyFont="1" applyBorder="1" applyAlignment="1">
      <alignment horizontal="center" vertical="center" wrapText="1"/>
    </xf>
    <xf numFmtId="0" fontId="43" fillId="0" borderId="16" xfId="10" applyFont="1" applyBorder="1" applyAlignment="1">
      <alignment horizontal="center" vertical="center" wrapText="1"/>
    </xf>
    <xf numFmtId="0" fontId="43" fillId="0" borderId="29" xfId="10" applyFont="1" applyBorder="1" applyAlignment="1">
      <alignment horizontal="center" vertical="center" wrapText="1"/>
    </xf>
    <xf numFmtId="0" fontId="37" fillId="0" borderId="42" xfId="11" applyBorder="1" applyAlignment="1">
      <alignment horizontal="center" vertical="center" wrapText="1"/>
    </xf>
    <xf numFmtId="0" fontId="37" fillId="0" borderId="32" xfId="11" applyBorder="1" applyAlignment="1">
      <alignment horizontal="center" vertical="center" wrapText="1"/>
    </xf>
    <xf numFmtId="0" fontId="37" fillId="0" borderId="12" xfId="11" applyBorder="1" applyAlignment="1">
      <alignment horizontal="center" vertical="center" wrapText="1"/>
    </xf>
    <xf numFmtId="0" fontId="37" fillId="0" borderId="9" xfId="11" applyBorder="1" applyAlignment="1">
      <alignment horizontal="center" vertical="center" wrapText="1"/>
    </xf>
    <xf numFmtId="0" fontId="37" fillId="0" borderId="21" xfId="11" applyBorder="1" applyAlignment="1">
      <alignment horizontal="center" vertical="center" wrapText="1"/>
    </xf>
    <xf numFmtId="0" fontId="2" fillId="0" borderId="39" xfId="10" applyFont="1" applyBorder="1" applyAlignment="1">
      <alignment horizontal="center"/>
    </xf>
    <xf numFmtId="0" fontId="2" fillId="0" borderId="12" xfId="10" applyBorder="1" applyAlignment="1">
      <alignment horizontal="center"/>
    </xf>
    <xf numFmtId="0" fontId="37" fillId="0" borderId="15" xfId="11" applyBorder="1" applyAlignment="1">
      <alignment horizontal="center" wrapText="1"/>
    </xf>
    <xf numFmtId="0" fontId="37" fillId="0" borderId="16" xfId="11" applyBorder="1" applyAlignment="1">
      <alignment horizontal="center" wrapText="1"/>
    </xf>
    <xf numFmtId="0" fontId="37" fillId="0" borderId="29" xfId="11" applyBorder="1" applyAlignment="1">
      <alignment horizontal="center" wrapText="1"/>
    </xf>
    <xf numFmtId="0" fontId="43" fillId="0" borderId="43" xfId="10" applyFont="1" applyBorder="1" applyAlignment="1">
      <alignment horizontal="center"/>
    </xf>
    <xf numFmtId="0" fontId="43" fillId="0" borderId="44" xfId="10" applyFont="1" applyBorder="1" applyAlignment="1">
      <alignment horizontal="center"/>
    </xf>
    <xf numFmtId="0" fontId="43" fillId="0" borderId="45" xfId="10" applyFont="1" applyBorder="1" applyAlignment="1">
      <alignment horizontal="center"/>
    </xf>
    <xf numFmtId="0" fontId="43" fillId="0" borderId="22" xfId="10" applyFont="1" applyBorder="1" applyAlignment="1">
      <alignment horizontal="center"/>
    </xf>
    <xf numFmtId="0" fontId="43" fillId="0" borderId="23" xfId="10" applyFont="1" applyBorder="1" applyAlignment="1">
      <alignment horizontal="center"/>
    </xf>
    <xf numFmtId="0" fontId="43" fillId="0" borderId="46" xfId="10" applyFont="1" applyBorder="1" applyAlignment="1">
      <alignment horizontal="center"/>
    </xf>
    <xf numFmtId="177" fontId="43" fillId="0" borderId="43" xfId="11" applyNumberFormat="1" applyFont="1" applyBorder="1" applyAlignment="1">
      <alignment horizontal="center"/>
    </xf>
    <xf numFmtId="177" fontId="43" fillId="0" borderId="44" xfId="11" applyNumberFormat="1" applyFont="1" applyBorder="1" applyAlignment="1">
      <alignment horizontal="center"/>
    </xf>
    <xf numFmtId="177" fontId="43" fillId="0" borderId="45" xfId="11" applyNumberFormat="1" applyFont="1" applyBorder="1" applyAlignment="1">
      <alignment horizontal="center"/>
    </xf>
    <xf numFmtId="177" fontId="43" fillId="0" borderId="22" xfId="11" applyNumberFormat="1" applyFont="1" applyBorder="1" applyAlignment="1">
      <alignment horizontal="center"/>
    </xf>
    <xf numFmtId="177" fontId="43" fillId="0" borderId="23" xfId="11" applyNumberFormat="1" applyFont="1" applyBorder="1" applyAlignment="1">
      <alignment horizontal="center"/>
    </xf>
    <xf numFmtId="177" fontId="43" fillId="0" borderId="46" xfId="11" applyNumberFormat="1" applyFont="1" applyBorder="1" applyAlignment="1">
      <alignment horizontal="center"/>
    </xf>
    <xf numFmtId="0" fontId="43" fillId="0" borderId="40" xfId="10" applyFont="1" applyBorder="1" applyAlignment="1">
      <alignment horizontal="center"/>
    </xf>
    <xf numFmtId="0" fontId="43" fillId="0" borderId="14" xfId="10" applyFont="1" applyBorder="1" applyAlignment="1">
      <alignment horizontal="center"/>
    </xf>
    <xf numFmtId="0" fontId="1" fillId="0" borderId="39" xfId="10" applyFont="1" applyBorder="1" applyAlignment="1">
      <alignment horizontal="center"/>
    </xf>
    <xf numFmtId="2" fontId="37" fillId="0" borderId="10" xfId="11" applyNumberFormat="1" applyBorder="1" applyAlignment="1">
      <alignment horizontal="center"/>
    </xf>
    <xf numFmtId="2" fontId="37" fillId="0" borderId="11" xfId="11" applyNumberFormat="1" applyBorder="1" applyAlignment="1">
      <alignment horizontal="center"/>
    </xf>
    <xf numFmtId="2" fontId="37" fillId="0" borderId="13" xfId="11" applyNumberFormat="1" applyBorder="1" applyAlignment="1">
      <alignment horizontal="center"/>
    </xf>
    <xf numFmtId="0" fontId="2" fillId="0" borderId="26" xfId="10" applyBorder="1" applyAlignment="1">
      <alignment horizontal="center"/>
    </xf>
    <xf numFmtId="0" fontId="2" fillId="0" borderId="27" xfId="10" applyBorder="1" applyAlignment="1">
      <alignment horizontal="center"/>
    </xf>
    <xf numFmtId="0" fontId="2" fillId="0" borderId="49" xfId="10" applyBorder="1" applyAlignment="1">
      <alignment horizontal="center"/>
    </xf>
    <xf numFmtId="0" fontId="43" fillId="0" borderId="10" xfId="11" applyFont="1" applyBorder="1" applyAlignment="1">
      <alignment horizontal="right" vertical="center" wrapText="1"/>
    </xf>
    <xf numFmtId="0" fontId="43" fillId="0" borderId="11" xfId="11" applyFont="1" applyBorder="1" applyAlignment="1">
      <alignment horizontal="right" vertical="center" wrapText="1"/>
    </xf>
    <xf numFmtId="0" fontId="43" fillId="0" borderId="36" xfId="11" applyFont="1" applyBorder="1" applyAlignment="1">
      <alignment horizontal="right" vertical="center" wrapText="1"/>
    </xf>
    <xf numFmtId="0" fontId="43" fillId="0" borderId="47" xfId="10" applyFont="1" applyBorder="1" applyAlignment="1">
      <alignment horizontal="center"/>
    </xf>
    <xf numFmtId="0" fontId="43" fillId="0" borderId="48" xfId="10" applyFont="1" applyBorder="1" applyAlignment="1">
      <alignment horizontal="center"/>
    </xf>
    <xf numFmtId="0" fontId="43" fillId="0" borderId="26" xfId="11" applyFont="1" applyBorder="1" applyAlignment="1">
      <alignment horizontal="right" vertical="center" wrapText="1"/>
    </xf>
    <xf numFmtId="0" fontId="43" fillId="0" borderId="27" xfId="11" applyFont="1" applyBorder="1" applyAlignment="1">
      <alignment horizontal="right" vertical="center" wrapText="1"/>
    </xf>
    <xf numFmtId="0" fontId="43" fillId="0" borderId="78" xfId="11" applyFont="1" applyBorder="1" applyAlignment="1">
      <alignment horizontal="right" vertical="center" wrapText="1"/>
    </xf>
    <xf numFmtId="0" fontId="43" fillId="0" borderId="41" xfId="10" applyFont="1" applyBorder="1" applyAlignment="1">
      <alignment horizontal="center"/>
    </xf>
    <xf numFmtId="0" fontId="43" fillId="0" borderId="42" xfId="10" applyFont="1" applyBorder="1" applyAlignment="1">
      <alignment horizontal="center"/>
    </xf>
    <xf numFmtId="0" fontId="43" fillId="0" borderId="9" xfId="10" applyFont="1" applyBorder="1" applyAlignment="1">
      <alignment horizontal="center"/>
    </xf>
    <xf numFmtId="0" fontId="43" fillId="0" borderId="15" xfId="11" applyFont="1" applyBorder="1" applyAlignment="1">
      <alignment horizontal="center" vertical="center" wrapText="1"/>
    </xf>
    <xf numFmtId="0" fontId="43" fillId="0" borderId="16" xfId="11" applyFont="1" applyBorder="1" applyAlignment="1">
      <alignment horizontal="center" vertical="center" wrapText="1"/>
    </xf>
    <xf numFmtId="0" fontId="43" fillId="0" borderId="29" xfId="11" applyFont="1" applyBorder="1" applyAlignment="1">
      <alignment horizontal="center" vertical="center" wrapText="1"/>
    </xf>
    <xf numFmtId="2" fontId="37" fillId="0" borderId="41" xfId="11" applyNumberFormat="1" applyBorder="1" applyAlignment="1">
      <alignment horizontal="center" vertical="center"/>
    </xf>
    <xf numFmtId="2" fontId="37" fillId="0" borderId="39" xfId="11" applyNumberFormat="1" applyBorder="1" applyAlignment="1">
      <alignment horizontal="center" vertical="center"/>
    </xf>
    <xf numFmtId="2" fontId="37" fillId="0" borderId="35" xfId="11" applyNumberFormat="1" applyBorder="1" applyAlignment="1">
      <alignment horizontal="center" vertical="center"/>
    </xf>
    <xf numFmtId="2" fontId="37" fillId="0" borderId="31" xfId="11" applyNumberFormat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</cellXfs>
  <cellStyles count="14">
    <cellStyle name="Hiperlink" xfId="3" builtinId="8"/>
    <cellStyle name="Normal" xfId="0" builtinId="0"/>
    <cellStyle name="Normal 10" xfId="10"/>
    <cellStyle name="Normal 2" xfId="5"/>
    <cellStyle name="Normal 24" xfId="6"/>
    <cellStyle name="Normal 3" xfId="7"/>
    <cellStyle name="Normal 4" xfId="11"/>
    <cellStyle name="Normal 5" xfId="9"/>
    <cellStyle name="Porcentagem" xfId="2" builtinId="5"/>
    <cellStyle name="Separador de milhares 3" xfId="8"/>
    <cellStyle name="Separador de milhares 9" xfId="13"/>
    <cellStyle name="Texto Explicativo" xfId="4" builtinId="53" customBuiltin="1"/>
    <cellStyle name="Vírgula" xfId="1" builtinId="3"/>
    <cellStyle name="Vírgula 2" xfId="1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BFBFB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62" name="shapetype_202" hidden="1">
          <a:extLst>
            <a:ext uri="{FF2B5EF4-FFF2-40B4-BE49-F238E27FC236}">
              <a16:creationId xmlns="" xmlns:a16="http://schemas.microsoft.com/office/drawing/2014/main" id="{04298FCE-10F5-DF99-BE20-6AB23798C8F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60" name="Text Box 12" hidden="1">
          <a:extLst>
            <a:ext uri="{FF2B5EF4-FFF2-40B4-BE49-F238E27FC236}">
              <a16:creationId xmlns="" xmlns:a16="http://schemas.microsoft.com/office/drawing/2014/main" id="{1DBF2352-82C4-BE95-E79C-C07746A932F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58" name="Text Box 10" hidden="1">
          <a:extLst>
            <a:ext uri="{FF2B5EF4-FFF2-40B4-BE49-F238E27FC236}">
              <a16:creationId xmlns="" xmlns:a16="http://schemas.microsoft.com/office/drawing/2014/main" id="{04C77784-197A-C7FA-615C-1A5ECBE0DF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56" name="Text Box 8" hidden="1">
          <a:extLst>
            <a:ext uri="{FF2B5EF4-FFF2-40B4-BE49-F238E27FC236}">
              <a16:creationId xmlns="" xmlns:a16="http://schemas.microsoft.com/office/drawing/2014/main" id="{EC537ADB-7262-A0D4-321C-0972B09965F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54" name="Text Box 6" hidden="1">
          <a:extLst>
            <a:ext uri="{FF2B5EF4-FFF2-40B4-BE49-F238E27FC236}">
              <a16:creationId xmlns="" xmlns:a16="http://schemas.microsoft.com/office/drawing/2014/main" id="{922A3D0C-7A48-CF72-1A8D-76DD4642EA4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52" name="Text Box 4" hidden="1">
          <a:extLst>
            <a:ext uri="{FF2B5EF4-FFF2-40B4-BE49-F238E27FC236}">
              <a16:creationId xmlns="" xmlns:a16="http://schemas.microsoft.com/office/drawing/2014/main" id="{0F25786E-2F1F-9224-D682-FCC50720D0E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50" name="Text Box 2" hidden="1">
          <a:extLst>
            <a:ext uri="{FF2B5EF4-FFF2-40B4-BE49-F238E27FC236}">
              <a16:creationId xmlns="" xmlns:a16="http://schemas.microsoft.com/office/drawing/2014/main" id="{020D5E5A-CB95-B015-F909-42F20DF5843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s/Desktop/2024/Coxilha/Aditivo%20Res&#237;duos/Planilha%20de%20Custo%20de%20Coleta%20de%20Res&#237;duos%20Coxilha%20Aditivo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xeira/Planilha%20Coleta%20de%20Volumosos%20-%20Pont&#227;o%2008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1. Coleta Orgânica"/>
      <sheetName val="1. COrg Emp"/>
      <sheetName val="1. CO Ad1"/>
      <sheetName val="2. Coleta Seletiva "/>
      <sheetName val="2. Coleta Seletiva  (2)"/>
      <sheetName val="2. CS ad1"/>
      <sheetName val="3. Destino Final"/>
      <sheetName val="3. DF Emp"/>
      <sheetName val="4. Contentores"/>
      <sheetName val="4. Contentores (2)"/>
      <sheetName val="5.Enc Sociais"/>
      <sheetName val="5.Enc Sociais (2)"/>
      <sheetName val="6.BDI"/>
      <sheetName val="6.BDI (2)"/>
      <sheetName val="6.1.BDI Aterro"/>
      <sheetName val="7. Ton"/>
      <sheetName val="8. Horários"/>
      <sheetName val="9. Roteiros"/>
      <sheetName val="10. Depr"/>
      <sheetName val="11. Rem capital"/>
      <sheetName val="12. Dim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Depreciação Referencial TCE/RS (%)</v>
          </cell>
        </row>
      </sheetData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1. Coleta Orgânica e Seletiva"/>
      <sheetName val="2. Destino Final"/>
      <sheetName val="3.Encargos Sociais"/>
      <sheetName val="4.BDI"/>
      <sheetName val="4.1.BDI Aterro"/>
      <sheetName val="5. Depreciação"/>
      <sheetName val="6.Roteiros"/>
      <sheetName val="7.Horário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 xml:space="preserve"> Depreciação Referencial TCE/RS (%)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15" sqref="C15"/>
    </sheetView>
  </sheetViews>
  <sheetFormatPr defaultRowHeight="12.75" x14ac:dyDescent="0.2"/>
  <cols>
    <col min="1" max="1" width="8" customWidth="1"/>
    <col min="2" max="2" width="34.140625" customWidth="1"/>
    <col min="3" max="3" width="11.28515625" customWidth="1"/>
    <col min="4" max="4" width="8.7109375" customWidth="1"/>
    <col min="5" max="5" width="9.85546875" customWidth="1"/>
    <col min="6" max="7" width="11.42578125" customWidth="1"/>
    <col min="8" max="8" width="10.42578125" customWidth="1"/>
    <col min="9" max="1023" width="8.7109375" customWidth="1"/>
  </cols>
  <sheetData>
    <row r="1" spans="1:7" x14ac:dyDescent="0.2">
      <c r="A1" s="158" t="s">
        <v>309</v>
      </c>
    </row>
    <row r="2" spans="1:7" x14ac:dyDescent="0.2">
      <c r="A2" s="158" t="s">
        <v>350</v>
      </c>
    </row>
    <row r="3" spans="1:7" x14ac:dyDescent="0.2">
      <c r="A3" s="158" t="s">
        <v>351</v>
      </c>
    </row>
    <row r="4" spans="1:7" ht="30.75" customHeight="1" x14ac:dyDescent="0.2">
      <c r="A4" s="159" t="s">
        <v>153</v>
      </c>
      <c r="B4" s="159" t="s">
        <v>154</v>
      </c>
      <c r="C4" s="159" t="s">
        <v>155</v>
      </c>
      <c r="D4" s="159" t="s">
        <v>150</v>
      </c>
      <c r="E4" s="369" t="s">
        <v>354</v>
      </c>
    </row>
    <row r="5" spans="1:7" ht="25.5" customHeight="1" x14ac:dyDescent="0.2">
      <c r="A5" s="160">
        <v>1</v>
      </c>
      <c r="B5" s="273" t="s">
        <v>352</v>
      </c>
      <c r="C5" s="162">
        <f>'1. Col Resíd e Vol'!F268</f>
        <v>17531.514357453249</v>
      </c>
      <c r="D5" s="162">
        <f>'2. DF Emp'!C19</f>
        <v>200</v>
      </c>
      <c r="E5" s="162">
        <f>C5/D5</f>
        <v>87.657571787266249</v>
      </c>
    </row>
    <row r="6" spans="1:7" ht="25.5" x14ac:dyDescent="0.2">
      <c r="A6" s="160">
        <v>2</v>
      </c>
      <c r="B6" s="273" t="s">
        <v>358</v>
      </c>
      <c r="C6" s="162">
        <f>'2. DF Emp'!F34</f>
        <v>16659.098399999999</v>
      </c>
      <c r="D6" s="162">
        <f>'2. DF Emp'!C19</f>
        <v>200</v>
      </c>
      <c r="E6" s="162">
        <f>C6/D6</f>
        <v>83.295491999999996</v>
      </c>
    </row>
    <row r="7" spans="1:7" x14ac:dyDescent="0.2">
      <c r="A7" s="160"/>
      <c r="B7" s="161"/>
      <c r="C7" s="162"/>
      <c r="D7" s="162"/>
      <c r="E7" s="162"/>
    </row>
    <row r="8" spans="1:7" x14ac:dyDescent="0.2">
      <c r="A8" s="163" t="s">
        <v>156</v>
      </c>
      <c r="B8" s="163"/>
      <c r="C8" s="164">
        <f>SUM(C5:C7)</f>
        <v>34190.612757453244</v>
      </c>
      <c r="D8" s="164">
        <f>D6</f>
        <v>200</v>
      </c>
      <c r="E8" s="164">
        <f>C8/D8</f>
        <v>170.95306378726622</v>
      </c>
      <c r="G8" s="271"/>
    </row>
    <row r="10" spans="1:7" ht="15.75" x14ac:dyDescent="0.25">
      <c r="A10" s="370" t="s">
        <v>365</v>
      </c>
      <c r="C10" s="270"/>
    </row>
    <row r="11" spans="1:7" x14ac:dyDescent="0.2">
      <c r="C11" s="271"/>
    </row>
    <row r="14" spans="1:7" x14ac:dyDescent="0.2">
      <c r="C14" s="271"/>
    </row>
    <row r="18" spans="1:3" ht="15.75" x14ac:dyDescent="0.25">
      <c r="A18" s="370" t="s">
        <v>355</v>
      </c>
    </row>
    <row r="24" spans="1:3" x14ac:dyDescent="0.2">
      <c r="C24" s="271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workbookViewId="0">
      <selection activeCell="C15" sqref="C15"/>
    </sheetView>
  </sheetViews>
  <sheetFormatPr defaultRowHeight="12.75" x14ac:dyDescent="0.2"/>
  <cols>
    <col min="1" max="1" width="24.5703125" style="114" customWidth="1"/>
    <col min="2" max="2" width="20.85546875" style="114" customWidth="1"/>
    <col min="3" max="1025" width="9.140625" style="114" customWidth="1"/>
  </cols>
  <sheetData>
    <row r="1" spans="1:2" ht="19.5" customHeight="1" x14ac:dyDescent="0.2">
      <c r="A1" s="457" t="s">
        <v>258</v>
      </c>
      <c r="B1" s="457"/>
    </row>
    <row r="2" spans="1:2" s="158" customFormat="1" ht="19.5" customHeight="1" x14ac:dyDescent="0.2">
      <c r="A2" s="249" t="s">
        <v>259</v>
      </c>
      <c r="B2" s="250" t="s">
        <v>260</v>
      </c>
    </row>
    <row r="3" spans="1:2" ht="19.5" customHeight="1" x14ac:dyDescent="0.2">
      <c r="A3" s="251">
        <v>1</v>
      </c>
      <c r="B3" s="252">
        <v>33.630000000000003</v>
      </c>
    </row>
    <row r="4" spans="1:2" ht="19.5" customHeight="1" x14ac:dyDescent="0.2">
      <c r="A4" s="251">
        <v>2</v>
      </c>
      <c r="B4" s="252">
        <v>43.13</v>
      </c>
    </row>
    <row r="5" spans="1:2" ht="19.5" customHeight="1" x14ac:dyDescent="0.2">
      <c r="A5" s="251">
        <v>3</v>
      </c>
      <c r="B5" s="252">
        <v>48.68</v>
      </c>
    </row>
    <row r="6" spans="1:2" ht="19.5" customHeight="1" x14ac:dyDescent="0.2">
      <c r="A6" s="251">
        <v>4</v>
      </c>
      <c r="B6" s="252">
        <v>52.62</v>
      </c>
    </row>
    <row r="7" spans="1:2" ht="19.5" customHeight="1" x14ac:dyDescent="0.2">
      <c r="A7" s="251">
        <v>5</v>
      </c>
      <c r="B7" s="252">
        <v>55.68</v>
      </c>
    </row>
    <row r="8" spans="1:2" ht="19.5" customHeight="1" x14ac:dyDescent="0.2">
      <c r="A8" s="251">
        <v>6</v>
      </c>
      <c r="B8" s="252">
        <v>58.18</v>
      </c>
    </row>
    <row r="9" spans="1:2" ht="19.5" customHeight="1" x14ac:dyDescent="0.2">
      <c r="A9" s="251">
        <v>7</v>
      </c>
      <c r="B9" s="252">
        <v>60.29</v>
      </c>
    </row>
    <row r="10" spans="1:2" ht="19.5" customHeight="1" x14ac:dyDescent="0.2">
      <c r="A10" s="251">
        <v>8</v>
      </c>
      <c r="B10" s="252">
        <v>62.12</v>
      </c>
    </row>
    <row r="11" spans="1:2" ht="19.5" customHeight="1" x14ac:dyDescent="0.2">
      <c r="A11" s="251">
        <v>9</v>
      </c>
      <c r="B11" s="252">
        <v>63.73</v>
      </c>
    </row>
    <row r="12" spans="1:2" ht="19.5" customHeight="1" x14ac:dyDescent="0.2">
      <c r="A12" s="251">
        <v>10</v>
      </c>
      <c r="B12" s="252">
        <v>65.180000000000007</v>
      </c>
    </row>
    <row r="13" spans="1:2" ht="19.5" customHeight="1" x14ac:dyDescent="0.2">
      <c r="A13" s="251">
        <v>11</v>
      </c>
      <c r="B13" s="252">
        <v>66.48</v>
      </c>
    </row>
    <row r="14" spans="1:2" ht="19.5" customHeight="1" x14ac:dyDescent="0.2">
      <c r="A14" s="251">
        <v>12</v>
      </c>
      <c r="B14" s="252">
        <v>67.67</v>
      </c>
    </row>
    <row r="15" spans="1:2" ht="19.5" customHeight="1" x14ac:dyDescent="0.2">
      <c r="A15" s="251">
        <v>13</v>
      </c>
      <c r="B15" s="252">
        <v>68.77</v>
      </c>
    </row>
    <row r="16" spans="1:2" ht="19.5" customHeight="1" x14ac:dyDescent="0.2">
      <c r="A16" s="251">
        <v>14</v>
      </c>
      <c r="B16" s="252">
        <v>69.790000000000006</v>
      </c>
    </row>
    <row r="17" spans="1:4" ht="19.5" customHeight="1" x14ac:dyDescent="0.2">
      <c r="A17" s="253">
        <v>15</v>
      </c>
      <c r="B17" s="254">
        <v>70.73</v>
      </c>
      <c r="D17" s="255"/>
    </row>
  </sheetData>
  <mergeCells count="1">
    <mergeCell ref="A1:B1"/>
  </mergeCells>
  <pageMargins left="0.905555555555556" right="0.51180555555555496" top="0.74791666666666701" bottom="0.74791666666666701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K307"/>
  <sheetViews>
    <sheetView topLeftCell="A252" zoomScale="130" zoomScaleNormal="130" workbookViewId="0">
      <selection activeCell="C15" sqref="C15"/>
    </sheetView>
  </sheetViews>
  <sheetFormatPr defaultRowHeight="12.75" x14ac:dyDescent="0.2"/>
  <cols>
    <col min="1" max="1" width="46.28515625" style="1" customWidth="1"/>
    <col min="2" max="2" width="16" style="1" customWidth="1"/>
    <col min="3" max="3" width="11.85546875" style="1" customWidth="1"/>
    <col min="4" max="4" width="14.7109375" style="2" customWidth="1"/>
    <col min="5" max="5" width="15.42578125" style="2" customWidth="1"/>
    <col min="6" max="6" width="13.28515625" style="2" customWidth="1"/>
    <col min="7" max="7" width="28.140625" style="2" customWidth="1"/>
    <col min="8" max="8" width="9.140625" style="1" customWidth="1"/>
    <col min="9" max="9" width="14.5703125" style="1" customWidth="1"/>
    <col min="10" max="10" width="13.42578125" style="1" customWidth="1"/>
    <col min="11" max="1025" width="9.140625" style="1" customWidth="1"/>
  </cols>
  <sheetData>
    <row r="1" spans="1:7" ht="15.75" hidden="1" x14ac:dyDescent="0.2">
      <c r="A1" s="3" t="s">
        <v>264</v>
      </c>
    </row>
    <row r="2" spans="1:7" ht="15.75" hidden="1" x14ac:dyDescent="0.2">
      <c r="A2" s="3" t="s">
        <v>0</v>
      </c>
    </row>
    <row r="3" spans="1:7" ht="15.75" hidden="1" x14ac:dyDescent="0.2">
      <c r="A3" s="4" t="s">
        <v>1</v>
      </c>
    </row>
    <row r="4" spans="1:7" ht="15.75" hidden="1" x14ac:dyDescent="0.2">
      <c r="A4" s="4" t="s">
        <v>2</v>
      </c>
    </row>
    <row r="5" spans="1:7" ht="15.75" hidden="1" x14ac:dyDescent="0.2">
      <c r="A5" s="4" t="s">
        <v>3</v>
      </c>
    </row>
    <row r="6" spans="1:7" s="5" customFormat="1" ht="15.6" hidden="1" customHeight="1" x14ac:dyDescent="0.2">
      <c r="A6" s="3" t="s">
        <v>4</v>
      </c>
      <c r="C6" s="6"/>
      <c r="D6" s="6"/>
      <c r="E6" s="6"/>
      <c r="F6" s="6"/>
      <c r="G6" s="7"/>
    </row>
    <row r="7" spans="1:7" s="5" customFormat="1" ht="15.6" hidden="1" customHeight="1" x14ac:dyDescent="0.2">
      <c r="A7" s="8" t="s">
        <v>5</v>
      </c>
      <c r="B7" s="6"/>
      <c r="C7" s="6"/>
      <c r="D7" s="6"/>
      <c r="E7" s="6"/>
      <c r="F7" s="6"/>
      <c r="G7" s="7"/>
    </row>
    <row r="8" spans="1:7" s="5" customFormat="1" ht="15.6" hidden="1" customHeight="1" x14ac:dyDescent="0.2">
      <c r="A8" s="1"/>
      <c r="B8" s="6"/>
      <c r="C8" s="6"/>
      <c r="D8" s="6"/>
      <c r="E8" s="6"/>
      <c r="F8" s="6"/>
      <c r="G8" s="7"/>
    </row>
    <row r="9" spans="1:7" s="5" customFormat="1" ht="15.6" hidden="1" customHeight="1" x14ac:dyDescent="0.2">
      <c r="A9" s="9" t="s">
        <v>6</v>
      </c>
      <c r="B9" s="6"/>
      <c r="C9" s="6"/>
      <c r="D9" s="6"/>
      <c r="E9" s="6"/>
      <c r="F9" s="6"/>
      <c r="G9" s="7"/>
    </row>
    <row r="10" spans="1:7" s="5" customFormat="1" ht="15.6" hidden="1" customHeight="1" x14ac:dyDescent="0.2">
      <c r="A10" s="4" t="s">
        <v>7</v>
      </c>
      <c r="B10" s="6"/>
      <c r="C10" s="6"/>
      <c r="D10" s="6"/>
      <c r="E10" s="6"/>
      <c r="F10" s="6"/>
      <c r="G10" s="7"/>
    </row>
    <row r="11" spans="1:7" s="5" customFormat="1" ht="16.5" hidden="1" customHeight="1" x14ac:dyDescent="0.2">
      <c r="A11" s="1"/>
      <c r="B11" s="6"/>
      <c r="C11" s="6"/>
      <c r="D11" s="7"/>
      <c r="E11" s="7"/>
      <c r="F11" s="7"/>
      <c r="G11" s="7"/>
    </row>
    <row r="12" spans="1:7" s="5" customFormat="1" ht="16.5" customHeight="1" thickBot="1" x14ac:dyDescent="0.25">
      <c r="A12" s="166" t="s">
        <v>310</v>
      </c>
      <c r="B12" s="6"/>
      <c r="C12" s="6"/>
      <c r="D12" s="7"/>
      <c r="E12" s="7"/>
      <c r="F12" s="7"/>
      <c r="G12" s="7"/>
    </row>
    <row r="13" spans="1:7" s="11" customFormat="1" ht="18" x14ac:dyDescent="0.2">
      <c r="A13" s="377" t="s">
        <v>344</v>
      </c>
      <c r="B13" s="377"/>
      <c r="C13" s="377"/>
      <c r="D13" s="377"/>
      <c r="E13" s="377"/>
      <c r="F13" s="377"/>
      <c r="G13" s="10"/>
    </row>
    <row r="14" spans="1:7" s="11" customFormat="1" ht="21.75" customHeight="1" x14ac:dyDescent="0.2">
      <c r="A14" s="378" t="s">
        <v>8</v>
      </c>
      <c r="B14" s="378"/>
      <c r="C14" s="378"/>
      <c r="D14" s="378"/>
      <c r="E14" s="378"/>
      <c r="F14" s="378"/>
      <c r="G14" s="10"/>
    </row>
    <row r="15" spans="1:7" s="5" customFormat="1" ht="10.9" customHeight="1" thickBot="1" x14ac:dyDescent="0.25">
      <c r="A15" s="12"/>
      <c r="B15" s="6"/>
      <c r="C15" s="6"/>
      <c r="D15" s="7"/>
      <c r="E15" s="7"/>
      <c r="F15" s="13"/>
      <c r="G15" s="7"/>
    </row>
    <row r="16" spans="1:7" s="5" customFormat="1" ht="15.75" customHeight="1" thickBot="1" x14ac:dyDescent="0.25">
      <c r="A16" s="379" t="s">
        <v>9</v>
      </c>
      <c r="B16" s="379"/>
      <c r="C16" s="379"/>
      <c r="D16" s="379"/>
      <c r="E16" s="379"/>
      <c r="F16" s="379"/>
      <c r="G16" s="7"/>
    </row>
    <row r="17" spans="1:7" s="5" customFormat="1" ht="15.75" customHeight="1" x14ac:dyDescent="0.2">
      <c r="A17" s="14" t="s">
        <v>10</v>
      </c>
      <c r="B17" s="15"/>
      <c r="C17" s="15"/>
      <c r="D17" s="16"/>
      <c r="E17" s="17" t="s">
        <v>11</v>
      </c>
      <c r="F17" s="18" t="s">
        <v>12</v>
      </c>
      <c r="G17" s="7"/>
    </row>
    <row r="18" spans="1:7" s="25" customFormat="1" ht="15.75" customHeight="1" x14ac:dyDescent="0.2">
      <c r="A18" s="19" t="str">
        <f>A53</f>
        <v>1. Mão-de-obra</v>
      </c>
      <c r="B18" s="20"/>
      <c r="C18" s="21"/>
      <c r="D18" s="21"/>
      <c r="E18" s="22">
        <f>+F129</f>
        <v>6556.7693996727276</v>
      </c>
      <c r="F18" s="23">
        <f t="shared" ref="F18:F37" si="0">IFERROR(E18/$E$38,0)</f>
        <v>0.37399903202801305</v>
      </c>
      <c r="G18" s="24"/>
    </row>
    <row r="19" spans="1:7" s="5" customFormat="1" ht="15.75" customHeight="1" x14ac:dyDescent="0.2">
      <c r="A19" s="26" t="str">
        <f>A54</f>
        <v>1.1. Coletor Turno Dia</v>
      </c>
      <c r="B19" s="27"/>
      <c r="C19" s="28"/>
      <c r="D19" s="28"/>
      <c r="E19" s="29">
        <f>F65</f>
        <v>3593.5824496727273</v>
      </c>
      <c r="F19" s="30">
        <f t="shared" si="0"/>
        <v>0.20497843919256023</v>
      </c>
      <c r="G19" s="7"/>
    </row>
    <row r="20" spans="1:7" s="5" customFormat="1" ht="15.75" customHeight="1" x14ac:dyDescent="0.2">
      <c r="A20" s="26" t="str">
        <f>A67</f>
        <v xml:space="preserve">1.2. Supervisor dos serviços </v>
      </c>
      <c r="B20" s="27"/>
      <c r="C20" s="28"/>
      <c r="D20" s="28"/>
      <c r="E20" s="29">
        <f>F84</f>
        <v>209.40336818181819</v>
      </c>
      <c r="F20" s="30">
        <f t="shared" si="0"/>
        <v>1.1944397039083714E-2</v>
      </c>
      <c r="G20" s="7"/>
    </row>
    <row r="21" spans="1:7" s="5" customFormat="1" ht="15.75" customHeight="1" x14ac:dyDescent="0.2">
      <c r="A21" s="26" t="str">
        <f>A86</f>
        <v>1.3. Motorista Turno do Dia</v>
      </c>
      <c r="B21" s="27"/>
      <c r="C21" s="28"/>
      <c r="D21" s="28"/>
      <c r="E21" s="29">
        <f>F99</f>
        <v>1925.4632000000001</v>
      </c>
      <c r="F21" s="30">
        <f t="shared" si="0"/>
        <v>0.10982868682883744</v>
      </c>
      <c r="G21" s="7"/>
    </row>
    <row r="22" spans="1:7" s="5" customFormat="1" ht="15.75" customHeight="1" x14ac:dyDescent="0.2">
      <c r="A22" s="26" t="str">
        <f>A101</f>
        <v>1.4. Vale Transporte</v>
      </c>
      <c r="B22" s="27"/>
      <c r="C22" s="28"/>
      <c r="D22" s="28"/>
      <c r="E22" s="29">
        <f>F107</f>
        <v>122.42247272727273</v>
      </c>
      <c r="F22" s="30">
        <f t="shared" si="0"/>
        <v>6.98299475054913E-3</v>
      </c>
      <c r="G22" s="7"/>
    </row>
    <row r="23" spans="1:7" s="5" customFormat="1" ht="15.75" customHeight="1" x14ac:dyDescent="0.2">
      <c r="A23" s="26" t="str">
        <f>A109</f>
        <v>1.5. Vale Alimentação (diário)</v>
      </c>
      <c r="B23" s="27"/>
      <c r="C23" s="28"/>
      <c r="D23" s="28"/>
      <c r="E23" s="29">
        <f>F113</f>
        <v>532.64700000000005</v>
      </c>
      <c r="F23" s="30">
        <f t="shared" si="0"/>
        <v>3.0382258436993125E-2</v>
      </c>
      <c r="G23" s="7"/>
    </row>
    <row r="24" spans="1:7" s="5" customFormat="1" ht="15.75" customHeight="1" x14ac:dyDescent="0.2">
      <c r="A24" s="26" t="str">
        <f>A115</f>
        <v>1.6. Auxílio Alimentação/ Abono / Seguro de Vida</v>
      </c>
      <c r="B24" s="27"/>
      <c r="C24" s="28"/>
      <c r="D24" s="28"/>
      <c r="E24" s="29">
        <f>F121</f>
        <v>96.509090909090901</v>
      </c>
      <c r="F24" s="30">
        <f t="shared" si="0"/>
        <v>5.504891873077785E-3</v>
      </c>
      <c r="G24" s="7"/>
    </row>
    <row r="25" spans="1:7" s="5" customFormat="1" ht="15.75" customHeight="1" x14ac:dyDescent="0.2">
      <c r="A25" s="26" t="str">
        <f>A123</f>
        <v>1.7. Plano de Benefício Social e Prêmio Assiduidade</v>
      </c>
      <c r="B25" s="27"/>
      <c r="C25" s="28"/>
      <c r="D25" s="28"/>
      <c r="E25" s="29">
        <f>F127</f>
        <v>76.741818181818175</v>
      </c>
      <c r="F25" s="30">
        <f t="shared" si="0"/>
        <v>4.3773639069115897E-3</v>
      </c>
      <c r="G25" s="7"/>
    </row>
    <row r="26" spans="1:7" s="25" customFormat="1" ht="15.75" customHeight="1" x14ac:dyDescent="0.2">
      <c r="A26" s="380" t="str">
        <f>A131</f>
        <v>2. Uniformes e Equipamentos de Proteção Individual</v>
      </c>
      <c r="B26" s="380"/>
      <c r="C26" s="380"/>
      <c r="D26" s="21"/>
      <c r="E26" s="22">
        <f>+F160</f>
        <v>139.29696969696971</v>
      </c>
      <c r="F26" s="23">
        <f t="shared" si="0"/>
        <v>7.9455183880193323E-3</v>
      </c>
      <c r="G26" s="24"/>
    </row>
    <row r="27" spans="1:7" s="25" customFormat="1" ht="15.75" customHeight="1" x14ac:dyDescent="0.2">
      <c r="A27" s="269" t="str">
        <f>A162</f>
        <v>3. Veículos e Equipamentos</v>
      </c>
      <c r="B27" s="31"/>
      <c r="C27" s="21"/>
      <c r="D27" s="21"/>
      <c r="E27" s="22">
        <f>+F236</f>
        <v>7061.9877495754863</v>
      </c>
      <c r="F27" s="23">
        <f t="shared" si="0"/>
        <v>0.40281675647564313</v>
      </c>
      <c r="G27" s="24"/>
    </row>
    <row r="28" spans="1:7" s="5" customFormat="1" ht="15.75" customHeight="1" x14ac:dyDescent="0.2">
      <c r="A28" s="32" t="str">
        <f>A163</f>
        <v xml:space="preserve">3.1. Veículo Coletor com caçamba </v>
      </c>
      <c r="B28" s="33"/>
      <c r="C28" s="28"/>
      <c r="D28" s="28"/>
      <c r="E28" s="29">
        <f>SUM(E29:E34)</f>
        <v>7061.9877495754863</v>
      </c>
      <c r="F28" s="34">
        <f t="shared" si="0"/>
        <v>0.40281675647564313</v>
      </c>
      <c r="G28" s="7"/>
    </row>
    <row r="29" spans="1:7" s="5" customFormat="1" ht="15.75" customHeight="1" x14ac:dyDescent="0.2">
      <c r="A29" s="32" t="str">
        <f>A164</f>
        <v>3.1.1. Depreciação</v>
      </c>
      <c r="B29" s="33"/>
      <c r="C29" s="28"/>
      <c r="D29" s="28"/>
      <c r="E29" s="29">
        <f>F178</f>
        <v>357.22222222222223</v>
      </c>
      <c r="F29" s="34">
        <f t="shared" si="0"/>
        <v>2.0376004886899848E-2</v>
      </c>
      <c r="G29" s="7"/>
    </row>
    <row r="30" spans="1:7" s="5" customFormat="1" ht="15.75" customHeight="1" x14ac:dyDescent="0.2">
      <c r="A30" s="32" t="str">
        <f>A180</f>
        <v>3.1.2. Remuneração do Capital</v>
      </c>
      <c r="B30" s="33"/>
      <c r="C30" s="28"/>
      <c r="D30" s="28"/>
      <c r="E30" s="29">
        <f>F193</f>
        <v>554.7257575757576</v>
      </c>
      <c r="F30" s="34">
        <f t="shared" si="0"/>
        <v>3.1641633818126194E-2</v>
      </c>
      <c r="G30" s="7"/>
    </row>
    <row r="31" spans="1:7" s="5" customFormat="1" ht="15.75" customHeight="1" x14ac:dyDescent="0.2">
      <c r="A31" s="32" t="str">
        <f>A195</f>
        <v>3.1.3. Impostos e Seguros</v>
      </c>
      <c r="B31" s="33"/>
      <c r="C31" s="28"/>
      <c r="D31" s="28"/>
      <c r="E31" s="29">
        <f>F201</f>
        <v>154.82636363636365</v>
      </c>
      <c r="F31" s="34">
        <f t="shared" si="0"/>
        <v>8.8313171628862548E-3</v>
      </c>
      <c r="G31" s="7"/>
    </row>
    <row r="32" spans="1:7" s="5" customFormat="1" ht="15.75" customHeight="1" x14ac:dyDescent="0.2">
      <c r="A32" s="32" t="str">
        <f>A203</f>
        <v>3.1.4. Consumos</v>
      </c>
      <c r="B32" s="33"/>
      <c r="C32" s="28"/>
      <c r="D32" s="28"/>
      <c r="E32" s="29">
        <f>F219</f>
        <v>3897.6139624268571</v>
      </c>
      <c r="F32" s="34">
        <f t="shared" si="0"/>
        <v>0.22232043866591866</v>
      </c>
      <c r="G32" s="7"/>
    </row>
    <row r="33" spans="1:7" s="5" customFormat="1" ht="15.75" customHeight="1" x14ac:dyDescent="0.2">
      <c r="A33" s="32" t="str">
        <f>A221</f>
        <v>3.1.5. Manutenção</v>
      </c>
      <c r="B33" s="33"/>
      <c r="C33" s="28"/>
      <c r="D33" s="28"/>
      <c r="E33" s="29">
        <f>F225</f>
        <v>1645.176034285714</v>
      </c>
      <c r="F33" s="34">
        <f t="shared" si="0"/>
        <v>9.3841068189656596E-2</v>
      </c>
      <c r="G33" s="7"/>
    </row>
    <row r="34" spans="1:7" s="5" customFormat="1" ht="15.75" customHeight="1" x14ac:dyDescent="0.2">
      <c r="A34" s="32" t="str">
        <f>A227</f>
        <v xml:space="preserve">3.1.6. Pneus do caminhão </v>
      </c>
      <c r="B34" s="33"/>
      <c r="C34" s="28"/>
      <c r="D34" s="28"/>
      <c r="E34" s="29">
        <f>F234</f>
        <v>452.4234094285714</v>
      </c>
      <c r="F34" s="34">
        <f t="shared" si="0"/>
        <v>2.5806293752155568E-2</v>
      </c>
      <c r="G34" s="7"/>
    </row>
    <row r="35" spans="1:7" s="25" customFormat="1" ht="15.75" customHeight="1" x14ac:dyDescent="0.2">
      <c r="A35" s="269" t="str">
        <f>A238</f>
        <v>4. Administração Local e Ferramentas</v>
      </c>
      <c r="B35" s="31"/>
      <c r="C35" s="21"/>
      <c r="D35" s="21"/>
      <c r="E35" s="22">
        <f>+F247</f>
        <v>19.333333333333371</v>
      </c>
      <c r="F35" s="23">
        <f t="shared" si="0"/>
        <v>1.102776003210134E-3</v>
      </c>
      <c r="G35" s="24"/>
    </row>
    <row r="36" spans="1:7" s="25" customFormat="1" ht="15.75" customHeight="1" x14ac:dyDescent="0.2">
      <c r="A36" s="269" t="str">
        <f>A249</f>
        <v xml:space="preserve">5. Monitoramento da frota  </v>
      </c>
      <c r="B36" s="31"/>
      <c r="C36" s="21"/>
      <c r="D36" s="21"/>
      <c r="E36" s="22">
        <f>+F257</f>
        <v>50.909090909090914</v>
      </c>
      <c r="F36" s="23">
        <f t="shared" si="0"/>
        <v>2.9038615758511309E-3</v>
      </c>
      <c r="G36" s="24"/>
    </row>
    <row r="37" spans="1:7" s="25" customFormat="1" ht="15.75" customHeight="1" thickBot="1" x14ac:dyDescent="0.25">
      <c r="A37" s="269" t="str">
        <f>A261</f>
        <v>5. Benefícios e Despesas Indiretas - BDI</v>
      </c>
      <c r="B37" s="31"/>
      <c r="C37" s="21"/>
      <c r="D37" s="21"/>
      <c r="E37" s="35">
        <f>+F266</f>
        <v>3703.2178142656408</v>
      </c>
      <c r="F37" s="23">
        <f t="shared" si="0"/>
        <v>0.21123205552926327</v>
      </c>
      <c r="G37" s="24"/>
    </row>
    <row r="38" spans="1:7" s="5" customFormat="1" ht="15.75" customHeight="1" thickBot="1" x14ac:dyDescent="0.25">
      <c r="A38" s="36" t="s">
        <v>13</v>
      </c>
      <c r="B38" s="37"/>
      <c r="C38" s="38"/>
      <c r="D38" s="38"/>
      <c r="E38" s="39">
        <f>E18+E26+E27+E35+E36+E37</f>
        <v>17531.514357453249</v>
      </c>
      <c r="F38" s="40">
        <f>F18+F26+F27+F35+F36+F37</f>
        <v>1</v>
      </c>
      <c r="G38" s="7"/>
    </row>
    <row r="41" spans="1:7" s="5" customFormat="1" ht="15" customHeight="1" thickBot="1" x14ac:dyDescent="0.25">
      <c r="A41" s="379" t="s">
        <v>14</v>
      </c>
      <c r="B41" s="379"/>
      <c r="C41" s="379"/>
      <c r="D41" s="379"/>
      <c r="E41" s="379"/>
      <c r="F41" s="2"/>
      <c r="G41" s="7"/>
    </row>
    <row r="42" spans="1:7" s="5" customFormat="1" ht="15" customHeight="1" thickBot="1" x14ac:dyDescent="0.25">
      <c r="A42" s="381" t="s">
        <v>15</v>
      </c>
      <c r="B42" s="381"/>
      <c r="C42" s="381"/>
      <c r="D42" s="381"/>
      <c r="E42" s="41" t="s">
        <v>16</v>
      </c>
      <c r="F42" s="2"/>
      <c r="G42" s="7"/>
    </row>
    <row r="43" spans="1:7" s="5" customFormat="1" ht="15" customHeight="1" x14ac:dyDescent="0.2">
      <c r="A43" s="42" t="str">
        <f>+A54</f>
        <v>1.1. Coletor Turno Dia</v>
      </c>
      <c r="B43" s="43"/>
      <c r="C43" s="43"/>
      <c r="D43" s="44"/>
      <c r="E43" s="45">
        <f>C64</f>
        <v>2</v>
      </c>
      <c r="F43" s="2"/>
      <c r="G43" s="7"/>
    </row>
    <row r="44" spans="1:7" s="5" customFormat="1" ht="15" customHeight="1" x14ac:dyDescent="0.2">
      <c r="A44" s="46" t="str">
        <f>+A67</f>
        <v xml:space="preserve">1.2. Supervisor dos serviços </v>
      </c>
      <c r="B44" s="47"/>
      <c r="C44" s="47"/>
      <c r="D44" s="48"/>
      <c r="E44" s="49">
        <f>C83</f>
        <v>1</v>
      </c>
      <c r="F44" s="2"/>
      <c r="G44" s="7"/>
    </row>
    <row r="45" spans="1:7" s="5" customFormat="1" ht="15" customHeight="1" x14ac:dyDescent="0.2">
      <c r="A45" s="46" t="str">
        <f>+A86</f>
        <v>1.3. Motorista Turno do Dia</v>
      </c>
      <c r="B45" s="47"/>
      <c r="C45" s="47"/>
      <c r="D45" s="48"/>
      <c r="E45" s="49">
        <f>C98</f>
        <v>1</v>
      </c>
      <c r="F45" s="2"/>
      <c r="G45" s="7"/>
    </row>
    <row r="46" spans="1:7" s="5" customFormat="1" ht="15" customHeight="1" thickBot="1" x14ac:dyDescent="0.25">
      <c r="A46" s="50" t="s">
        <v>17</v>
      </c>
      <c r="B46" s="51"/>
      <c r="C46" s="51"/>
      <c r="D46" s="52"/>
      <c r="E46" s="53">
        <f>SUM(E43:E45)</f>
        <v>4</v>
      </c>
      <c r="F46" s="2"/>
      <c r="G46" s="7"/>
    </row>
    <row r="47" spans="1:7" s="5" customFormat="1" ht="15" customHeight="1" thickBot="1" x14ac:dyDescent="0.25">
      <c r="A47" s="54"/>
      <c r="B47" s="55"/>
      <c r="C47" s="2"/>
      <c r="D47" s="2"/>
      <c r="E47" s="56"/>
      <c r="F47" s="2"/>
      <c r="G47" s="7"/>
    </row>
    <row r="48" spans="1:7" s="5" customFormat="1" ht="15" customHeight="1" x14ac:dyDescent="0.2">
      <c r="A48" s="376" t="s">
        <v>18</v>
      </c>
      <c r="B48" s="376"/>
      <c r="C48" s="376"/>
      <c r="D48" s="376"/>
      <c r="E48" s="41" t="s">
        <v>16</v>
      </c>
      <c r="F48" s="1"/>
      <c r="G48" s="7"/>
    </row>
    <row r="49" spans="1:7" s="5" customFormat="1" ht="15" customHeight="1" thickBot="1" x14ac:dyDescent="0.25">
      <c r="A49" s="57" t="str">
        <f>+A163</f>
        <v xml:space="preserve">3.1. Veículo Coletor com caçamba </v>
      </c>
      <c r="B49" s="58"/>
      <c r="C49" s="58"/>
      <c r="D49" s="59"/>
      <c r="E49" s="60">
        <f>C177</f>
        <v>1</v>
      </c>
      <c r="F49" s="1"/>
      <c r="G49" s="7"/>
    </row>
    <row r="50" spans="1:7" s="5" customFormat="1" ht="15" customHeight="1" thickBot="1" x14ac:dyDescent="0.25">
      <c r="A50" s="2"/>
      <c r="B50" s="2"/>
      <c r="C50" s="2"/>
      <c r="D50" s="1"/>
      <c r="E50" s="61"/>
      <c r="F50" s="1"/>
      <c r="G50" s="7"/>
    </row>
    <row r="51" spans="1:7" s="25" customFormat="1" ht="15.75" customHeight="1" thickBot="1" x14ac:dyDescent="0.25">
      <c r="A51" s="63" t="s">
        <v>19</v>
      </c>
      <c r="B51" s="64">
        <f>'6. Horários'!F19</f>
        <v>0.36363636363636365</v>
      </c>
      <c r="C51" s="24"/>
      <c r="E51" s="65"/>
      <c r="G51" s="24"/>
    </row>
    <row r="52" spans="1:7" s="5" customFormat="1" ht="15.75" customHeight="1" x14ac:dyDescent="0.2">
      <c r="A52" s="2"/>
      <c r="B52" s="2"/>
      <c r="C52" s="2"/>
      <c r="D52" s="1"/>
      <c r="E52" s="62"/>
      <c r="F52" s="1"/>
      <c r="G52" s="7"/>
    </row>
    <row r="53" spans="1:7" ht="13.15" customHeight="1" x14ac:dyDescent="0.2">
      <c r="A53" s="25" t="s">
        <v>20</v>
      </c>
    </row>
    <row r="54" spans="1:7" ht="13.9" customHeight="1" thickBot="1" x14ac:dyDescent="0.25">
      <c r="A54" s="1" t="s">
        <v>21</v>
      </c>
    </row>
    <row r="55" spans="1:7" ht="13.9" customHeight="1" thickBot="1" x14ac:dyDescent="0.25">
      <c r="A55" s="66" t="s">
        <v>22</v>
      </c>
      <c r="B55" s="67" t="s">
        <v>23</v>
      </c>
      <c r="C55" s="67" t="s">
        <v>16</v>
      </c>
      <c r="D55" s="68" t="s">
        <v>24</v>
      </c>
      <c r="E55" s="68" t="s">
        <v>25</v>
      </c>
      <c r="F55" s="69" t="s">
        <v>26</v>
      </c>
    </row>
    <row r="56" spans="1:7" ht="13.15" customHeight="1" x14ac:dyDescent="0.2">
      <c r="A56" s="70" t="s">
        <v>27</v>
      </c>
      <c r="B56" s="71" t="s">
        <v>28</v>
      </c>
      <c r="C56" s="71">
        <v>1</v>
      </c>
      <c r="D56" s="72">
        <v>2082.31</v>
      </c>
      <c r="E56" s="73">
        <f>C56*D56</f>
        <v>2082.31</v>
      </c>
    </row>
    <row r="57" spans="1:7" hidden="1" x14ac:dyDescent="0.2">
      <c r="A57" s="74" t="s">
        <v>29</v>
      </c>
      <c r="B57" s="75" t="s">
        <v>30</v>
      </c>
      <c r="C57" s="76"/>
      <c r="D57" s="77">
        <f>D56/220*2</f>
        <v>18.930090909090907</v>
      </c>
      <c r="E57" s="77">
        <f>C57*D57</f>
        <v>0</v>
      </c>
      <c r="G57" s="2" t="s">
        <v>31</v>
      </c>
    </row>
    <row r="58" spans="1:7" ht="13.15" hidden="1" customHeight="1" x14ac:dyDescent="0.2">
      <c r="A58" s="74" t="s">
        <v>32</v>
      </c>
      <c r="B58" s="75" t="s">
        <v>30</v>
      </c>
      <c r="C58" s="76"/>
      <c r="D58" s="77">
        <f>D56/220*1.5</f>
        <v>14.19756818181818</v>
      </c>
      <c r="E58" s="77">
        <f>C58*D58</f>
        <v>0</v>
      </c>
      <c r="G58" s="2" t="s">
        <v>33</v>
      </c>
    </row>
    <row r="59" spans="1:7" ht="13.15" hidden="1" customHeight="1" x14ac:dyDescent="0.2">
      <c r="A59" s="74" t="s">
        <v>34</v>
      </c>
      <c r="B59" s="75" t="s">
        <v>35</v>
      </c>
      <c r="D59" s="77">
        <f>63/302*(SUM(E57:E58))</f>
        <v>0</v>
      </c>
      <c r="E59" s="77">
        <f>D59</f>
        <v>0</v>
      </c>
      <c r="G59" s="2" t="s">
        <v>36</v>
      </c>
    </row>
    <row r="60" spans="1:7" x14ac:dyDescent="0.2">
      <c r="A60" s="74" t="s">
        <v>37</v>
      </c>
      <c r="B60" s="75" t="s">
        <v>12</v>
      </c>
      <c r="C60" s="75">
        <v>40</v>
      </c>
      <c r="D60" s="77">
        <f>SUM(E56:E59)</f>
        <v>2082.31</v>
      </c>
      <c r="E60" s="77">
        <f>C60*D60/100</f>
        <v>832.92399999999998</v>
      </c>
    </row>
    <row r="61" spans="1:7" x14ac:dyDescent="0.2">
      <c r="A61" s="78" t="s">
        <v>38</v>
      </c>
      <c r="B61" s="79"/>
      <c r="C61" s="79"/>
      <c r="D61" s="80"/>
      <c r="E61" s="81">
        <f>SUM(E56:E60)</f>
        <v>2915.2339999999999</v>
      </c>
    </row>
    <row r="62" spans="1:7" x14ac:dyDescent="0.2">
      <c r="A62" s="74" t="s">
        <v>39</v>
      </c>
      <c r="B62" s="75" t="s">
        <v>12</v>
      </c>
      <c r="C62" s="82">
        <f>'3.Encargos Sociais'!$C$38*100</f>
        <v>69.49499999999999</v>
      </c>
      <c r="D62" s="77">
        <f>E61</f>
        <v>2915.2339999999999</v>
      </c>
      <c r="E62" s="77">
        <f>D62*C62/100</f>
        <v>2025.9418682999997</v>
      </c>
    </row>
    <row r="63" spans="1:7" x14ac:dyDescent="0.2">
      <c r="A63" s="78" t="s">
        <v>40</v>
      </c>
      <c r="B63" s="79"/>
      <c r="C63" s="79"/>
      <c r="D63" s="80"/>
      <c r="E63" s="81">
        <f>E61+E62</f>
        <v>4941.1758682999998</v>
      </c>
    </row>
    <row r="64" spans="1:7" ht="13.5" thickBot="1" x14ac:dyDescent="0.25">
      <c r="A64" s="74" t="s">
        <v>41</v>
      </c>
      <c r="B64" s="75" t="s">
        <v>42</v>
      </c>
      <c r="C64" s="83">
        <v>2</v>
      </c>
      <c r="D64" s="77">
        <f>E63</f>
        <v>4941.1758682999998</v>
      </c>
      <c r="E64" s="77">
        <f>C64*D64</f>
        <v>9882.3517365999996</v>
      </c>
      <c r="G64" s="7"/>
    </row>
    <row r="65" spans="1:7" ht="13.9" customHeight="1" thickBot="1" x14ac:dyDescent="0.25">
      <c r="D65" s="84" t="s">
        <v>43</v>
      </c>
      <c r="E65" s="85">
        <f>$B$51</f>
        <v>0.36363636363636365</v>
      </c>
      <c r="F65" s="86">
        <f>E64*E65</f>
        <v>3593.5824496727273</v>
      </c>
      <c r="G65" s="7"/>
    </row>
    <row r="66" spans="1:7" ht="11.25" customHeight="1" x14ac:dyDescent="0.2"/>
    <row r="67" spans="1:7" ht="13.5" thickBot="1" x14ac:dyDescent="0.25">
      <c r="A67" s="1" t="s">
        <v>44</v>
      </c>
    </row>
    <row r="68" spans="1:7" ht="13.5" thickBot="1" x14ac:dyDescent="0.25">
      <c r="A68" s="66" t="s">
        <v>22</v>
      </c>
      <c r="B68" s="67" t="s">
        <v>23</v>
      </c>
      <c r="C68" s="67" t="s">
        <v>16</v>
      </c>
      <c r="D68" s="68" t="s">
        <v>24</v>
      </c>
      <c r="E68" s="68" t="s">
        <v>25</v>
      </c>
      <c r="F68" s="69" t="s">
        <v>26</v>
      </c>
    </row>
    <row r="69" spans="1:7" x14ac:dyDescent="0.2">
      <c r="A69" s="70" t="s">
        <v>27</v>
      </c>
      <c r="B69" s="71" t="s">
        <v>28</v>
      </c>
      <c r="C69" s="71">
        <v>1</v>
      </c>
      <c r="D69" s="256">
        <v>2718</v>
      </c>
      <c r="E69" s="73">
        <f>C69*D69</f>
        <v>2718</v>
      </c>
    </row>
    <row r="70" spans="1:7" hidden="1" x14ac:dyDescent="0.2">
      <c r="A70" s="74" t="s">
        <v>45</v>
      </c>
      <c r="B70" s="75" t="s">
        <v>46</v>
      </c>
      <c r="C70" s="76"/>
      <c r="D70" s="77"/>
      <c r="E70" s="77"/>
    </row>
    <row r="71" spans="1:7" hidden="1" x14ac:dyDescent="0.2">
      <c r="A71" s="74"/>
      <c r="B71" s="75" t="s">
        <v>47</v>
      </c>
      <c r="C71" s="87">
        <f>C70*8/7</f>
        <v>0</v>
      </c>
      <c r="D71" s="77">
        <f>D69/220*0.2</f>
        <v>2.4709090909090912</v>
      </c>
      <c r="E71" s="77">
        <f>C70*D71</f>
        <v>0</v>
      </c>
    </row>
    <row r="72" spans="1:7" hidden="1" x14ac:dyDescent="0.2">
      <c r="A72" s="74" t="s">
        <v>29</v>
      </c>
      <c r="B72" s="75" t="s">
        <v>30</v>
      </c>
      <c r="C72" s="76"/>
      <c r="D72" s="77">
        <f>D69/220*2</f>
        <v>24.709090909090911</v>
      </c>
      <c r="E72" s="77">
        <f>C72*D72</f>
        <v>0</v>
      </c>
      <c r="G72" s="2" t="s">
        <v>31</v>
      </c>
    </row>
    <row r="73" spans="1:7" hidden="1" x14ac:dyDescent="0.2">
      <c r="A73" s="74" t="s">
        <v>48</v>
      </c>
      <c r="B73" s="75" t="s">
        <v>46</v>
      </c>
      <c r="C73" s="76"/>
      <c r="D73" s="77"/>
      <c r="E73" s="77"/>
      <c r="G73" s="2" t="s">
        <v>49</v>
      </c>
    </row>
    <row r="74" spans="1:7" hidden="1" x14ac:dyDescent="0.2">
      <c r="A74" s="74"/>
      <c r="B74" s="75" t="s">
        <v>47</v>
      </c>
      <c r="C74" s="87">
        <f>C73*8/7</f>
        <v>0</v>
      </c>
      <c r="D74" s="77">
        <f>D69/220*2*1.2</f>
        <v>29.650909090909092</v>
      </c>
      <c r="E74" s="77">
        <f>C74*D74</f>
        <v>0</v>
      </c>
      <c r="G74" s="2" t="s">
        <v>49</v>
      </c>
    </row>
    <row r="75" spans="1:7" hidden="1" x14ac:dyDescent="0.2">
      <c r="A75" s="74" t="s">
        <v>32</v>
      </c>
      <c r="B75" s="75" t="s">
        <v>30</v>
      </c>
      <c r="C75" s="76"/>
      <c r="D75" s="77">
        <f>D69/220*1.5</f>
        <v>18.531818181818181</v>
      </c>
      <c r="E75" s="77">
        <f>C75*D75</f>
        <v>0</v>
      </c>
      <c r="G75" s="2" t="s">
        <v>33</v>
      </c>
    </row>
    <row r="76" spans="1:7" hidden="1" x14ac:dyDescent="0.2">
      <c r="A76" s="74" t="s">
        <v>50</v>
      </c>
      <c r="B76" s="75" t="s">
        <v>46</v>
      </c>
      <c r="C76" s="76"/>
      <c r="D76" s="77"/>
      <c r="E76" s="77"/>
      <c r="G76" s="2" t="s">
        <v>51</v>
      </c>
    </row>
    <row r="77" spans="1:7" hidden="1" x14ac:dyDescent="0.2">
      <c r="A77" s="74"/>
      <c r="B77" s="75" t="s">
        <v>47</v>
      </c>
      <c r="C77" s="77">
        <f>C76*8/7</f>
        <v>0</v>
      </c>
      <c r="D77" s="77">
        <f>D69/220*1.5*1.2</f>
        <v>22.238181818181818</v>
      </c>
      <c r="E77" s="77">
        <f>C77*D77</f>
        <v>0</v>
      </c>
      <c r="G77" s="2" t="s">
        <v>51</v>
      </c>
    </row>
    <row r="78" spans="1:7" ht="13.15" hidden="1" customHeight="1" x14ac:dyDescent="0.2">
      <c r="A78" s="74" t="s">
        <v>34</v>
      </c>
      <c r="B78" s="75" t="s">
        <v>35</v>
      </c>
      <c r="D78" s="77">
        <f>63/302*(SUM(E72:E77))</f>
        <v>0</v>
      </c>
      <c r="E78" s="77">
        <f>D78</f>
        <v>0</v>
      </c>
      <c r="G78" s="2" t="s">
        <v>36</v>
      </c>
    </row>
    <row r="79" spans="1:7" hidden="1" x14ac:dyDescent="0.2">
      <c r="A79" s="74" t="s">
        <v>37</v>
      </c>
      <c r="B79" s="75" t="s">
        <v>12</v>
      </c>
      <c r="C79" s="75">
        <v>0</v>
      </c>
      <c r="D79" s="77">
        <f>SUM(E69:E78)</f>
        <v>2718</v>
      </c>
      <c r="E79" s="77">
        <f>C79*D79/100</f>
        <v>0</v>
      </c>
    </row>
    <row r="80" spans="1:7" x14ac:dyDescent="0.2">
      <c r="A80" s="78" t="s">
        <v>38</v>
      </c>
      <c r="B80" s="79"/>
      <c r="C80" s="79"/>
      <c r="D80" s="80"/>
      <c r="E80" s="81">
        <f>SUM(E69:E79)</f>
        <v>2718</v>
      </c>
    </row>
    <row r="81" spans="1:7" x14ac:dyDescent="0.2">
      <c r="A81" s="74" t="s">
        <v>39</v>
      </c>
      <c r="B81" s="75" t="s">
        <v>12</v>
      </c>
      <c r="C81" s="82">
        <f>'3.Encargos Sociais'!$C$38*100</f>
        <v>69.49499999999999</v>
      </c>
      <c r="D81" s="77">
        <f>E80</f>
        <v>2718</v>
      </c>
      <c r="E81" s="77">
        <f>D81*C81/100</f>
        <v>1888.8740999999998</v>
      </c>
    </row>
    <row r="82" spans="1:7" x14ac:dyDescent="0.2">
      <c r="A82" s="78" t="s">
        <v>40</v>
      </c>
      <c r="B82" s="79"/>
      <c r="C82" s="79"/>
      <c r="D82" s="80"/>
      <c r="E82" s="81">
        <f>E80+E81</f>
        <v>4606.8741</v>
      </c>
    </row>
    <row r="83" spans="1:7" ht="13.5" thickBot="1" x14ac:dyDescent="0.25">
      <c r="A83" s="74" t="s">
        <v>41</v>
      </c>
      <c r="B83" s="75" t="s">
        <v>42</v>
      </c>
      <c r="C83" s="83">
        <v>1</v>
      </c>
      <c r="D83" s="77">
        <f>E82</f>
        <v>4606.8741</v>
      </c>
      <c r="E83" s="77">
        <f>C83*D83</f>
        <v>4606.8741</v>
      </c>
    </row>
    <row r="84" spans="1:7" ht="13.5" thickBot="1" x14ac:dyDescent="0.25">
      <c r="A84" s="1" t="s">
        <v>348</v>
      </c>
      <c r="D84" s="84" t="s">
        <v>43</v>
      </c>
      <c r="E84" s="85">
        <f>2/44</f>
        <v>4.5454545454545456E-2</v>
      </c>
      <c r="F84" s="86">
        <f>E83*E84</f>
        <v>209.40336818181819</v>
      </c>
    </row>
    <row r="85" spans="1:7" ht="11.25" customHeight="1" x14ac:dyDescent="0.2"/>
    <row r="86" spans="1:7" ht="13.5" thickBot="1" x14ac:dyDescent="0.25">
      <c r="A86" s="1" t="s">
        <v>52</v>
      </c>
    </row>
    <row r="87" spans="1:7" s="88" customFormat="1" ht="13.15" customHeight="1" thickBot="1" x14ac:dyDescent="0.25">
      <c r="A87" s="66" t="s">
        <v>22</v>
      </c>
      <c r="B87" s="67" t="s">
        <v>23</v>
      </c>
      <c r="C87" s="67" t="s">
        <v>16</v>
      </c>
      <c r="D87" s="68" t="s">
        <v>24</v>
      </c>
      <c r="E87" s="68" t="s">
        <v>25</v>
      </c>
      <c r="F87" s="69" t="s">
        <v>26</v>
      </c>
      <c r="G87" s="2"/>
    </row>
    <row r="88" spans="1:7" x14ac:dyDescent="0.2">
      <c r="A88" s="70" t="s">
        <v>53</v>
      </c>
      <c r="B88" s="71" t="s">
        <v>28</v>
      </c>
      <c r="C88" s="71">
        <v>1</v>
      </c>
      <c r="D88" s="256">
        <v>2475.6</v>
      </c>
      <c r="E88" s="73">
        <f>C88*D88</f>
        <v>2475.6</v>
      </c>
    </row>
    <row r="89" spans="1:7" x14ac:dyDescent="0.2">
      <c r="A89" s="70" t="s">
        <v>54</v>
      </c>
      <c r="B89" s="71" t="s">
        <v>28</v>
      </c>
      <c r="C89" s="71">
        <v>1</v>
      </c>
      <c r="D89" s="72">
        <v>1621</v>
      </c>
      <c r="E89" s="73"/>
    </row>
    <row r="90" spans="1:7" hidden="1" x14ac:dyDescent="0.2">
      <c r="A90" s="74" t="s">
        <v>29</v>
      </c>
      <c r="B90" s="75" t="s">
        <v>30</v>
      </c>
      <c r="C90" s="76"/>
      <c r="D90" s="77">
        <f>D88/220*2</f>
        <v>22.505454545454544</v>
      </c>
      <c r="E90" s="77">
        <f>C90*D90</f>
        <v>0</v>
      </c>
      <c r="G90" s="2" t="s">
        <v>31</v>
      </c>
    </row>
    <row r="91" spans="1:7" hidden="1" x14ac:dyDescent="0.2">
      <c r="A91" s="74" t="s">
        <v>32</v>
      </c>
      <c r="B91" s="75" t="s">
        <v>30</v>
      </c>
      <c r="C91" s="76"/>
      <c r="D91" s="77">
        <f>D88/220*1.5</f>
        <v>16.879090909090909</v>
      </c>
      <c r="E91" s="77">
        <f>C91*D91</f>
        <v>0</v>
      </c>
      <c r="G91" s="2" t="s">
        <v>33</v>
      </c>
    </row>
    <row r="92" spans="1:7" ht="13.15" hidden="1" customHeight="1" x14ac:dyDescent="0.2">
      <c r="A92" s="74" t="s">
        <v>34</v>
      </c>
      <c r="B92" s="75" t="s">
        <v>35</v>
      </c>
      <c r="D92" s="77">
        <f>63/302*(SUM(E90:E91))</f>
        <v>0</v>
      </c>
      <c r="E92" s="77">
        <f>D92</f>
        <v>0</v>
      </c>
      <c r="G92" s="2" t="s">
        <v>36</v>
      </c>
    </row>
    <row r="93" spans="1:7" hidden="1" x14ac:dyDescent="0.2">
      <c r="A93" s="74" t="s">
        <v>55</v>
      </c>
      <c r="B93" s="75"/>
      <c r="C93" s="89">
        <v>0</v>
      </c>
      <c r="D93" s="77"/>
      <c r="E93" s="77"/>
    </row>
    <row r="94" spans="1:7" x14ac:dyDescent="0.2">
      <c r="A94" s="74" t="s">
        <v>37</v>
      </c>
      <c r="B94" s="75" t="s">
        <v>12</v>
      </c>
      <c r="C94" s="83">
        <v>40</v>
      </c>
      <c r="D94" s="77">
        <f>D89</f>
        <v>1621</v>
      </c>
      <c r="E94" s="77">
        <f>C94*D94/100</f>
        <v>648.4</v>
      </c>
    </row>
    <row r="95" spans="1:7" s="25" customFormat="1" x14ac:dyDescent="0.2">
      <c r="A95" s="90" t="s">
        <v>38</v>
      </c>
      <c r="B95" s="79"/>
      <c r="C95" s="79"/>
      <c r="D95" s="80"/>
      <c r="E95" s="91">
        <f>SUM(E88:E94)</f>
        <v>3124</v>
      </c>
      <c r="F95" s="24"/>
      <c r="G95" s="24"/>
    </row>
    <row r="96" spans="1:7" x14ac:dyDescent="0.2">
      <c r="A96" s="74" t="s">
        <v>39</v>
      </c>
      <c r="B96" s="75" t="s">
        <v>12</v>
      </c>
      <c r="C96" s="82">
        <f>'3.Encargos Sociais'!$C$38*100</f>
        <v>69.49499999999999</v>
      </c>
      <c r="D96" s="77">
        <f>E95</f>
        <v>3124</v>
      </c>
      <c r="E96" s="77">
        <f>D96*C96/100</f>
        <v>2171.0237999999999</v>
      </c>
    </row>
    <row r="97" spans="1:9" s="25" customFormat="1" x14ac:dyDescent="0.2">
      <c r="A97" s="90" t="s">
        <v>56</v>
      </c>
      <c r="B97" s="92"/>
      <c r="C97" s="92"/>
      <c r="D97" s="93"/>
      <c r="E97" s="91">
        <f>E95+E96</f>
        <v>5295.0237999999999</v>
      </c>
      <c r="F97" s="24"/>
      <c r="G97" s="24"/>
    </row>
    <row r="98" spans="1:9" ht="13.5" thickBot="1" x14ac:dyDescent="0.25">
      <c r="A98" s="74" t="s">
        <v>41</v>
      </c>
      <c r="B98" s="75" t="s">
        <v>42</v>
      </c>
      <c r="C98" s="83">
        <v>1</v>
      </c>
      <c r="D98" s="77">
        <f>E97</f>
        <v>5295.0237999999999</v>
      </c>
      <c r="E98" s="77">
        <f>C98*D98</f>
        <v>5295.0237999999999</v>
      </c>
    </row>
    <row r="99" spans="1:9" ht="13.5" thickBot="1" x14ac:dyDescent="0.25">
      <c r="A99" s="261"/>
      <c r="D99" s="84" t="s">
        <v>43</v>
      </c>
      <c r="E99" s="85">
        <f>B51</f>
        <v>0.36363636363636365</v>
      </c>
      <c r="F99" s="86">
        <f>E98*E99</f>
        <v>1925.4632000000001</v>
      </c>
    </row>
    <row r="100" spans="1:9" ht="11.25" customHeight="1" x14ac:dyDescent="0.2">
      <c r="A100" s="257"/>
    </row>
    <row r="101" spans="1:9" s="1" customFormat="1" ht="13.5" thickBot="1" x14ac:dyDescent="0.25">
      <c r="A101" s="1" t="s">
        <v>307</v>
      </c>
      <c r="B101" s="94"/>
      <c r="E101" s="95"/>
      <c r="F101" s="2"/>
    </row>
    <row r="102" spans="1:9" s="1" customFormat="1" ht="13.5" thickBot="1" x14ac:dyDescent="0.25">
      <c r="A102" s="66" t="s">
        <v>22</v>
      </c>
      <c r="B102" s="67" t="s">
        <v>23</v>
      </c>
      <c r="C102" s="67" t="s">
        <v>16</v>
      </c>
      <c r="D102" s="68" t="s">
        <v>24</v>
      </c>
      <c r="E102" s="68" t="s">
        <v>25</v>
      </c>
      <c r="F102" s="69" t="s">
        <v>26</v>
      </c>
    </row>
    <row r="103" spans="1:9" x14ac:dyDescent="0.2">
      <c r="A103" s="74" t="s">
        <v>57</v>
      </c>
      <c r="B103" s="75" t="s">
        <v>35</v>
      </c>
      <c r="C103" s="96">
        <v>1</v>
      </c>
      <c r="D103" s="97">
        <v>4.95</v>
      </c>
      <c r="E103" s="77"/>
      <c r="G103" s="1"/>
    </row>
    <row r="104" spans="1:9" x14ac:dyDescent="0.2">
      <c r="A104" s="74" t="s">
        <v>58</v>
      </c>
      <c r="B104" s="75" t="s">
        <v>59</v>
      </c>
      <c r="C104" s="98">
        <v>9</v>
      </c>
      <c r="D104" s="77"/>
      <c r="E104" s="77"/>
      <c r="G104" s="1"/>
    </row>
    <row r="105" spans="1:9" x14ac:dyDescent="0.2">
      <c r="A105" s="74" t="s">
        <v>60</v>
      </c>
      <c r="B105" s="75" t="s">
        <v>61</v>
      </c>
      <c r="C105" s="99">
        <f>$C$104*2*(C64)</f>
        <v>36</v>
      </c>
      <c r="D105" s="73">
        <f>$D$103-((E56*0.06*E65)/(C104*2))</f>
        <v>2.425987878787879</v>
      </c>
      <c r="E105" s="77">
        <f>IFERROR(C105*D105,"-")</f>
        <v>87.335563636363645</v>
      </c>
      <c r="G105" s="262"/>
    </row>
    <row r="106" spans="1:9" ht="13.5" thickBot="1" x14ac:dyDescent="0.25">
      <c r="A106" s="70" t="s">
        <v>268</v>
      </c>
      <c r="B106" s="71" t="s">
        <v>61</v>
      </c>
      <c r="C106" s="99">
        <f>$C$104*2*(C98)</f>
        <v>18</v>
      </c>
      <c r="D106" s="73">
        <f>$D$103-((E88*0.06*E99)/(C104*2))</f>
        <v>1.949272727272727</v>
      </c>
      <c r="E106" s="73">
        <f>IFERROR(C106*D106,"-")</f>
        <v>35.086909090909089</v>
      </c>
      <c r="G106" s="1"/>
    </row>
    <row r="107" spans="1:9" ht="13.5" thickBot="1" x14ac:dyDescent="0.25">
      <c r="F107" s="100">
        <f>SUM(E105:E106)</f>
        <v>122.42247272727273</v>
      </c>
      <c r="G107" s="1"/>
    </row>
    <row r="108" spans="1:9" ht="11.25" customHeight="1" x14ac:dyDescent="0.2">
      <c r="G108" s="1"/>
    </row>
    <row r="109" spans="1:9" ht="13.5" thickBot="1" x14ac:dyDescent="0.25">
      <c r="A109" s="1" t="s">
        <v>308</v>
      </c>
      <c r="F109" s="24"/>
      <c r="G109" s="1"/>
    </row>
    <row r="110" spans="1:9" s="1" customFormat="1" ht="13.5" thickBot="1" x14ac:dyDescent="0.25">
      <c r="A110" s="66" t="s">
        <v>22</v>
      </c>
      <c r="B110" s="67" t="s">
        <v>23</v>
      </c>
      <c r="C110" s="67" t="s">
        <v>16</v>
      </c>
      <c r="D110" s="68" t="s">
        <v>24</v>
      </c>
      <c r="E110" s="68" t="s">
        <v>25</v>
      </c>
      <c r="F110" s="69" t="s">
        <v>26</v>
      </c>
      <c r="I110" s="262"/>
    </row>
    <row r="111" spans="1:9" s="1" customFormat="1" x14ac:dyDescent="0.2">
      <c r="A111" s="74" t="str">
        <f>+A105</f>
        <v>Coletor</v>
      </c>
      <c r="B111" s="75" t="s">
        <v>62</v>
      </c>
      <c r="C111" s="99">
        <f>C104*(E43)</f>
        <v>18</v>
      </c>
      <c r="D111" s="258">
        <f>27.15*0.81</f>
        <v>21.991500000000002</v>
      </c>
      <c r="E111" s="102">
        <f>C111*D111</f>
        <v>395.84700000000004</v>
      </c>
      <c r="F111" s="24"/>
      <c r="I111" s="262"/>
    </row>
    <row r="112" spans="1:9" s="1" customFormat="1" ht="13.5" thickBot="1" x14ac:dyDescent="0.25">
      <c r="A112" s="74" t="str">
        <f>+A106</f>
        <v>Motorista</v>
      </c>
      <c r="B112" s="75" t="s">
        <v>62</v>
      </c>
      <c r="C112" s="99">
        <f>C104*(E45)</f>
        <v>9</v>
      </c>
      <c r="D112" s="258">
        <f>19*0.8</f>
        <v>15.200000000000001</v>
      </c>
      <c r="E112" s="102">
        <f>C112*D112</f>
        <v>136.80000000000001</v>
      </c>
      <c r="F112" s="24"/>
      <c r="I112" s="262"/>
    </row>
    <row r="113" spans="1:7" ht="13.5" thickBot="1" x14ac:dyDescent="0.25">
      <c r="F113" s="100">
        <f>SUM(E111:E112)</f>
        <v>532.64700000000005</v>
      </c>
      <c r="G113" s="1"/>
    </row>
    <row r="114" spans="1:7" x14ac:dyDescent="0.2">
      <c r="G114" s="1"/>
    </row>
    <row r="115" spans="1:7" ht="13.5" thickBot="1" x14ac:dyDescent="0.25">
      <c r="A115" s="1" t="s">
        <v>326</v>
      </c>
      <c r="F115" s="24"/>
      <c r="G115" s="1"/>
    </row>
    <row r="116" spans="1:7" s="1" customFormat="1" ht="13.5" thickBot="1" x14ac:dyDescent="0.25">
      <c r="A116" s="66" t="s">
        <v>22</v>
      </c>
      <c r="B116" s="67" t="s">
        <v>23</v>
      </c>
      <c r="C116" s="67" t="s">
        <v>16</v>
      </c>
      <c r="D116" s="68" t="s">
        <v>24</v>
      </c>
      <c r="E116" s="68" t="s">
        <v>25</v>
      </c>
      <c r="F116" s="69" t="s">
        <v>26</v>
      </c>
    </row>
    <row r="117" spans="1:7" s="1" customFormat="1" hidden="1" x14ac:dyDescent="0.2">
      <c r="A117" s="74" t="str">
        <f>+A111</f>
        <v>Coletor</v>
      </c>
      <c r="B117" s="75" t="s">
        <v>62</v>
      </c>
      <c r="C117" s="99">
        <f>E43+E44</f>
        <v>3</v>
      </c>
      <c r="D117" s="101"/>
      <c r="E117" s="102">
        <f>C117*D117</f>
        <v>0</v>
      </c>
      <c r="F117" s="24"/>
    </row>
    <row r="118" spans="1:7" s="261" customFormat="1" x14ac:dyDescent="0.2">
      <c r="A118" s="267" t="s">
        <v>321</v>
      </c>
      <c r="B118" s="334" t="s">
        <v>322</v>
      </c>
      <c r="C118" s="335">
        <v>1</v>
      </c>
      <c r="D118" s="268">
        <v>125</v>
      </c>
      <c r="E118" s="336">
        <f>C118*D118</f>
        <v>125</v>
      </c>
      <c r="F118" s="337"/>
    </row>
    <row r="119" spans="1:7" s="261" customFormat="1" x14ac:dyDescent="0.2">
      <c r="A119" s="267" t="s">
        <v>323</v>
      </c>
      <c r="B119" s="334" t="s">
        <v>322</v>
      </c>
      <c r="C119" s="335">
        <v>1</v>
      </c>
      <c r="D119" s="268">
        <f>138*0.8</f>
        <v>110.4</v>
      </c>
      <c r="E119" s="336">
        <f>C119*D119</f>
        <v>110.4</v>
      </c>
      <c r="F119" s="337"/>
    </row>
    <row r="120" spans="1:7" s="261" customFormat="1" ht="13.5" thickBot="1" x14ac:dyDescent="0.25">
      <c r="A120" s="267" t="s">
        <v>324</v>
      </c>
      <c r="B120" s="334" t="s">
        <v>322</v>
      </c>
      <c r="C120" s="335">
        <v>1</v>
      </c>
      <c r="D120" s="268">
        <v>30</v>
      </c>
      <c r="E120" s="336">
        <f>C120*D120</f>
        <v>30</v>
      </c>
      <c r="F120" s="337"/>
    </row>
    <row r="121" spans="1:7" s="1" customFormat="1" ht="13.5" thickBot="1" x14ac:dyDescent="0.25">
      <c r="D121" s="84" t="s">
        <v>43</v>
      </c>
      <c r="E121" s="85">
        <f>E99</f>
        <v>0.36363636363636365</v>
      </c>
      <c r="F121" s="100">
        <f>SUM(E117:E120)*E121</f>
        <v>96.509090909090901</v>
      </c>
    </row>
    <row r="122" spans="1:7" x14ac:dyDescent="0.2">
      <c r="D122" s="84"/>
      <c r="E122" s="103"/>
      <c r="G122" s="1"/>
    </row>
    <row r="123" spans="1:7" ht="13.5" thickBot="1" x14ac:dyDescent="0.25">
      <c r="A123" s="1" t="s">
        <v>343</v>
      </c>
      <c r="F123" s="24"/>
      <c r="G123" s="1"/>
    </row>
    <row r="124" spans="1:7" s="1" customFormat="1" ht="13.5" thickBot="1" x14ac:dyDescent="0.25">
      <c r="A124" s="66" t="s">
        <v>22</v>
      </c>
      <c r="B124" s="67" t="s">
        <v>23</v>
      </c>
      <c r="C124" s="67" t="s">
        <v>16</v>
      </c>
      <c r="D124" s="68" t="s">
        <v>24</v>
      </c>
      <c r="E124" s="68" t="s">
        <v>25</v>
      </c>
      <c r="F124" s="69" t="s">
        <v>26</v>
      </c>
    </row>
    <row r="125" spans="1:7" s="1" customFormat="1" x14ac:dyDescent="0.2">
      <c r="A125" s="74" t="s">
        <v>269</v>
      </c>
      <c r="B125" s="75" t="s">
        <v>62</v>
      </c>
      <c r="C125" s="367">
        <f>E43</f>
        <v>2</v>
      </c>
      <c r="D125" s="101">
        <v>25.52</v>
      </c>
      <c r="E125" s="336">
        <f>C125*D125</f>
        <v>51.04</v>
      </c>
      <c r="F125" s="24"/>
    </row>
    <row r="126" spans="1:7" s="261" customFormat="1" ht="13.5" thickBot="1" x14ac:dyDescent="0.25">
      <c r="A126" s="267" t="s">
        <v>325</v>
      </c>
      <c r="B126" s="334" t="s">
        <v>62</v>
      </c>
      <c r="C126" s="335">
        <f>C125</f>
        <v>2</v>
      </c>
      <c r="D126" s="268">
        <v>80</v>
      </c>
      <c r="E126" s="336">
        <f>C126*D126</f>
        <v>160</v>
      </c>
      <c r="F126" s="337"/>
    </row>
    <row r="127" spans="1:7" s="1" customFormat="1" ht="13.5" thickBot="1" x14ac:dyDescent="0.25">
      <c r="A127" s="104"/>
      <c r="B127" s="104"/>
      <c r="D127" s="84" t="s">
        <v>63</v>
      </c>
      <c r="E127" s="85">
        <f>E65</f>
        <v>0.36363636363636365</v>
      </c>
      <c r="F127" s="105">
        <f>SUM(E125:E126)*E127</f>
        <v>76.741818181818175</v>
      </c>
    </row>
    <row r="128" spans="1:7" ht="13.5" thickBot="1" x14ac:dyDescent="0.25">
      <c r="D128" s="84"/>
      <c r="E128" s="103"/>
      <c r="G128" s="1"/>
    </row>
    <row r="129" spans="1:7" s="1" customFormat="1" ht="13.5" thickBot="1" x14ac:dyDescent="0.25">
      <c r="A129" s="106" t="s">
        <v>64</v>
      </c>
      <c r="B129" s="107"/>
      <c r="C129" s="107"/>
      <c r="D129" s="38"/>
      <c r="E129" s="108"/>
      <c r="F129" s="100">
        <f>F121+F113+F107+F99+F84+F65+F127</f>
        <v>6556.7693996727276</v>
      </c>
    </row>
    <row r="131" spans="1:7" x14ac:dyDescent="0.2">
      <c r="A131" s="25" t="s">
        <v>65</v>
      </c>
      <c r="G131" s="1"/>
    </row>
    <row r="132" spans="1:7" ht="13.9" customHeight="1" thickBot="1" x14ac:dyDescent="0.25">
      <c r="A132" s="1" t="s">
        <v>66</v>
      </c>
      <c r="G132" s="1"/>
    </row>
    <row r="133" spans="1:7" s="1" customFormat="1" ht="27.75" customHeight="1" thickBot="1" x14ac:dyDescent="0.25">
      <c r="A133" s="66" t="s">
        <v>22</v>
      </c>
      <c r="B133" s="67" t="s">
        <v>23</v>
      </c>
      <c r="C133" s="109" t="s">
        <v>67</v>
      </c>
      <c r="D133" s="68" t="s">
        <v>24</v>
      </c>
      <c r="E133" s="68" t="s">
        <v>25</v>
      </c>
      <c r="F133" s="69" t="s">
        <v>26</v>
      </c>
    </row>
    <row r="134" spans="1:7" x14ac:dyDescent="0.2">
      <c r="A134" s="70" t="s">
        <v>68</v>
      </c>
      <c r="B134" s="71" t="s">
        <v>62</v>
      </c>
      <c r="C134" s="259">
        <v>12</v>
      </c>
      <c r="D134" s="256">
        <v>170</v>
      </c>
      <c r="E134" s="73">
        <f t="shared" ref="E134:E144" si="1">IFERROR(D134/C134,0)</f>
        <v>14.166666666666666</v>
      </c>
      <c r="G134" s="1"/>
    </row>
    <row r="135" spans="1:7" ht="13.15" customHeight="1" x14ac:dyDescent="0.2">
      <c r="A135" s="74" t="s">
        <v>69</v>
      </c>
      <c r="B135" s="75" t="s">
        <v>62</v>
      </c>
      <c r="C135" s="259">
        <v>5</v>
      </c>
      <c r="D135" s="260">
        <v>75</v>
      </c>
      <c r="E135" s="73">
        <f t="shared" si="1"/>
        <v>15</v>
      </c>
      <c r="G135" s="1"/>
    </row>
    <row r="136" spans="1:7" x14ac:dyDescent="0.2">
      <c r="A136" s="74" t="s">
        <v>70</v>
      </c>
      <c r="B136" s="75" t="s">
        <v>62</v>
      </c>
      <c r="C136" s="259">
        <v>3</v>
      </c>
      <c r="D136" s="260">
        <v>45</v>
      </c>
      <c r="E136" s="73">
        <f t="shared" si="1"/>
        <v>15</v>
      </c>
      <c r="G136" s="1"/>
    </row>
    <row r="137" spans="1:7" ht="13.15" customHeight="1" x14ac:dyDescent="0.2">
      <c r="A137" s="267" t="s">
        <v>357</v>
      </c>
      <c r="B137" s="334" t="s">
        <v>62</v>
      </c>
      <c r="C137" s="371">
        <v>6</v>
      </c>
      <c r="D137" s="372">
        <v>50</v>
      </c>
      <c r="E137" s="373">
        <f t="shared" si="1"/>
        <v>8.3333333333333339</v>
      </c>
      <c r="G137" s="1"/>
    </row>
    <row r="138" spans="1:7" ht="13.9" customHeight="1" x14ac:dyDescent="0.2">
      <c r="A138" s="74" t="s">
        <v>71</v>
      </c>
      <c r="B138" s="75" t="s">
        <v>72</v>
      </c>
      <c r="C138" s="259">
        <v>5</v>
      </c>
      <c r="D138" s="260">
        <v>75</v>
      </c>
      <c r="E138" s="73">
        <f t="shared" si="1"/>
        <v>15</v>
      </c>
      <c r="G138" s="1"/>
    </row>
    <row r="139" spans="1:7" ht="13.15" customHeight="1" x14ac:dyDescent="0.2">
      <c r="A139" s="74" t="s">
        <v>73</v>
      </c>
      <c r="B139" s="75" t="s">
        <v>72</v>
      </c>
      <c r="C139" s="259">
        <v>2</v>
      </c>
      <c r="D139" s="260">
        <v>12</v>
      </c>
      <c r="E139" s="73">
        <f t="shared" si="1"/>
        <v>6</v>
      </c>
    </row>
    <row r="140" spans="1:7" x14ac:dyDescent="0.2">
      <c r="A140" s="74" t="s">
        <v>74</v>
      </c>
      <c r="B140" s="75" t="s">
        <v>62</v>
      </c>
      <c r="C140" s="259">
        <v>6</v>
      </c>
      <c r="D140" s="260">
        <v>55</v>
      </c>
      <c r="E140" s="73">
        <f t="shared" si="1"/>
        <v>9.1666666666666661</v>
      </c>
    </row>
    <row r="141" spans="1:7" s="114" customFormat="1" x14ac:dyDescent="0.2">
      <c r="A141" s="111" t="s">
        <v>75</v>
      </c>
      <c r="B141" s="112" t="s">
        <v>62</v>
      </c>
      <c r="C141" s="259">
        <v>4</v>
      </c>
      <c r="D141" s="260">
        <v>33</v>
      </c>
      <c r="E141" s="73">
        <f t="shared" si="1"/>
        <v>8.25</v>
      </c>
      <c r="F141" s="113"/>
      <c r="G141" s="113"/>
    </row>
    <row r="142" spans="1:7" x14ac:dyDescent="0.2">
      <c r="A142" s="74" t="s">
        <v>76</v>
      </c>
      <c r="B142" s="75" t="s">
        <v>72</v>
      </c>
      <c r="C142" s="259">
        <v>1</v>
      </c>
      <c r="D142" s="260">
        <v>23.7</v>
      </c>
      <c r="E142" s="73">
        <f t="shared" si="1"/>
        <v>23.7</v>
      </c>
    </row>
    <row r="143" spans="1:7" x14ac:dyDescent="0.2">
      <c r="A143" s="267" t="s">
        <v>356</v>
      </c>
      <c r="B143" s="334" t="s">
        <v>23</v>
      </c>
      <c r="C143" s="371">
        <v>6</v>
      </c>
      <c r="D143" s="372">
        <v>15</v>
      </c>
      <c r="E143" s="373">
        <f t="shared" si="1"/>
        <v>2.5</v>
      </c>
    </row>
    <row r="144" spans="1:7" ht="13.15" customHeight="1" x14ac:dyDescent="0.2">
      <c r="A144" s="74" t="s">
        <v>77</v>
      </c>
      <c r="B144" s="75" t="s">
        <v>78</v>
      </c>
      <c r="C144" s="259">
        <v>1</v>
      </c>
      <c r="D144" s="260">
        <v>26</v>
      </c>
      <c r="E144" s="73">
        <f t="shared" si="1"/>
        <v>26</v>
      </c>
    </row>
    <row r="145" spans="1:7" ht="13.5" thickBot="1" x14ac:dyDescent="0.25">
      <c r="A145" s="74" t="s">
        <v>41</v>
      </c>
      <c r="B145" s="75" t="s">
        <v>42</v>
      </c>
      <c r="C145" s="115">
        <f>E43</f>
        <v>2</v>
      </c>
      <c r="D145" s="77">
        <f>+SUM(E134:E144)</f>
        <v>143.11666666666667</v>
      </c>
      <c r="E145" s="77">
        <f>C145*D145</f>
        <v>286.23333333333335</v>
      </c>
    </row>
    <row r="146" spans="1:7" ht="13.5" thickBot="1" x14ac:dyDescent="0.25">
      <c r="D146" s="84" t="s">
        <v>43</v>
      </c>
      <c r="E146" s="85">
        <f>$B$51</f>
        <v>0.36363636363636365</v>
      </c>
      <c r="F146" s="86">
        <f>E145*E146</f>
        <v>104.08484848484849</v>
      </c>
    </row>
    <row r="147" spans="1:7" ht="11.25" customHeight="1" x14ac:dyDescent="0.2"/>
    <row r="148" spans="1:7" ht="13.9" customHeight="1" thickBot="1" x14ac:dyDescent="0.25">
      <c r="A148" s="1" t="s">
        <v>79</v>
      </c>
    </row>
    <row r="149" spans="1:7" ht="24.75" thickBot="1" x14ac:dyDescent="0.25">
      <c r="A149" s="66" t="s">
        <v>22</v>
      </c>
      <c r="B149" s="67" t="s">
        <v>23</v>
      </c>
      <c r="C149" s="109" t="s">
        <v>67</v>
      </c>
      <c r="D149" s="68" t="s">
        <v>24</v>
      </c>
      <c r="E149" s="68" t="s">
        <v>25</v>
      </c>
      <c r="F149" s="69" t="s">
        <v>26</v>
      </c>
    </row>
    <row r="150" spans="1:7" x14ac:dyDescent="0.2">
      <c r="A150" s="70" t="s">
        <v>68</v>
      </c>
      <c r="B150" s="71" t="s">
        <v>62</v>
      </c>
      <c r="C150" s="110">
        <f>C134</f>
        <v>12</v>
      </c>
      <c r="D150" s="73">
        <f>+D134</f>
        <v>170</v>
      </c>
      <c r="E150" s="73">
        <f t="shared" ref="E150:E156" si="2">IFERROR(D150/C150,0)</f>
        <v>14.166666666666666</v>
      </c>
    </row>
    <row r="151" spans="1:7" x14ac:dyDescent="0.2">
      <c r="A151" s="74" t="s">
        <v>69</v>
      </c>
      <c r="B151" s="75" t="s">
        <v>62</v>
      </c>
      <c r="C151" s="110">
        <f>C135</f>
        <v>5</v>
      </c>
      <c r="D151" s="77">
        <f>+D135</f>
        <v>75</v>
      </c>
      <c r="E151" s="73">
        <f t="shared" si="2"/>
        <v>15</v>
      </c>
    </row>
    <row r="152" spans="1:7" x14ac:dyDescent="0.2">
      <c r="A152" s="74" t="s">
        <v>70</v>
      </c>
      <c r="B152" s="75" t="s">
        <v>62</v>
      </c>
      <c r="C152" s="110">
        <f>C136</f>
        <v>3</v>
      </c>
      <c r="D152" s="77">
        <f>+D136</f>
        <v>45</v>
      </c>
      <c r="E152" s="73">
        <f t="shared" si="2"/>
        <v>15</v>
      </c>
    </row>
    <row r="153" spans="1:7" x14ac:dyDescent="0.2">
      <c r="A153" s="74" t="s">
        <v>71</v>
      </c>
      <c r="B153" s="75" t="s">
        <v>72</v>
      </c>
      <c r="C153" s="110">
        <f>C138</f>
        <v>5</v>
      </c>
      <c r="D153" s="77">
        <f>+D138</f>
        <v>75</v>
      </c>
      <c r="E153" s="73">
        <f t="shared" si="2"/>
        <v>15</v>
      </c>
    </row>
    <row r="154" spans="1:7" x14ac:dyDescent="0.2">
      <c r="A154" s="74" t="s">
        <v>74</v>
      </c>
      <c r="B154" s="75" t="s">
        <v>62</v>
      </c>
      <c r="C154" s="110">
        <f>C140</f>
        <v>6</v>
      </c>
      <c r="D154" s="77">
        <f>+D140</f>
        <v>55</v>
      </c>
      <c r="E154" s="73">
        <f t="shared" si="2"/>
        <v>9.1666666666666661</v>
      </c>
      <c r="G154" s="1"/>
    </row>
    <row r="155" spans="1:7" x14ac:dyDescent="0.2">
      <c r="A155" s="267" t="s">
        <v>356</v>
      </c>
      <c r="B155" s="334" t="s">
        <v>23</v>
      </c>
      <c r="C155" s="371">
        <v>6</v>
      </c>
      <c r="D155" s="77">
        <f>D143</f>
        <v>15</v>
      </c>
      <c r="E155" s="373">
        <f t="shared" si="2"/>
        <v>2.5</v>
      </c>
      <c r="G155" s="1"/>
    </row>
    <row r="156" spans="1:7" x14ac:dyDescent="0.2">
      <c r="A156" s="74" t="s">
        <v>77</v>
      </c>
      <c r="B156" s="75" t="s">
        <v>78</v>
      </c>
      <c r="C156" s="110">
        <f>C144</f>
        <v>1</v>
      </c>
      <c r="D156" s="77">
        <f>+D144</f>
        <v>26</v>
      </c>
      <c r="E156" s="73">
        <f t="shared" si="2"/>
        <v>26</v>
      </c>
      <c r="G156" s="1"/>
    </row>
    <row r="157" spans="1:7" ht="13.5" thickBot="1" x14ac:dyDescent="0.25">
      <c r="A157" s="74" t="s">
        <v>41</v>
      </c>
      <c r="B157" s="75" t="s">
        <v>42</v>
      </c>
      <c r="C157" s="115">
        <f>E45</f>
        <v>1</v>
      </c>
      <c r="D157" s="77">
        <f>+SUM(E150:E156)</f>
        <v>96.833333333333329</v>
      </c>
      <c r="E157" s="77">
        <f>C157*D157</f>
        <v>96.833333333333329</v>
      </c>
      <c r="G157" s="1"/>
    </row>
    <row r="158" spans="1:7" s="1" customFormat="1" ht="13.5" thickBot="1" x14ac:dyDescent="0.25">
      <c r="D158" s="84" t="s">
        <v>43</v>
      </c>
      <c r="E158" s="85">
        <f>E99</f>
        <v>0.36363636363636365</v>
      </c>
      <c r="F158" s="86">
        <f>E157*E158</f>
        <v>35.212121212121211</v>
      </c>
    </row>
    <row r="159" spans="1:7" ht="11.25" customHeight="1" thickBot="1" x14ac:dyDescent="0.25">
      <c r="G159" s="1"/>
    </row>
    <row r="160" spans="1:7" s="1" customFormat="1" ht="13.5" thickBot="1" x14ac:dyDescent="0.25">
      <c r="A160" s="106" t="s">
        <v>80</v>
      </c>
      <c r="B160" s="116"/>
      <c r="C160" s="116"/>
      <c r="D160" s="117"/>
      <c r="E160" s="118"/>
      <c r="F160" s="119">
        <f>+F146+F158</f>
        <v>139.29696969696971</v>
      </c>
    </row>
    <row r="161" spans="1:10" ht="11.25" customHeight="1" x14ac:dyDescent="0.2">
      <c r="G161" s="1"/>
    </row>
    <row r="162" spans="1:10" x14ac:dyDescent="0.2">
      <c r="A162" s="272" t="s">
        <v>81</v>
      </c>
      <c r="G162" s="1"/>
    </row>
    <row r="163" spans="1:10" x14ac:dyDescent="0.2">
      <c r="A163" s="1" t="s">
        <v>82</v>
      </c>
      <c r="G163" s="1"/>
    </row>
    <row r="164" spans="1:10" ht="13.5" thickBot="1" x14ac:dyDescent="0.25">
      <c r="A164" s="120" t="s">
        <v>83</v>
      </c>
      <c r="G164" s="1"/>
    </row>
    <row r="165" spans="1:10" s="1" customFormat="1" ht="13.5" thickBot="1" x14ac:dyDescent="0.25">
      <c r="A165" s="66" t="s">
        <v>22</v>
      </c>
      <c r="B165" s="67" t="s">
        <v>23</v>
      </c>
      <c r="C165" s="67" t="s">
        <v>16</v>
      </c>
      <c r="D165" s="68" t="s">
        <v>24</v>
      </c>
      <c r="E165" s="68" t="s">
        <v>25</v>
      </c>
      <c r="F165" s="69" t="s">
        <v>26</v>
      </c>
    </row>
    <row r="166" spans="1:10" x14ac:dyDescent="0.2">
      <c r="A166" s="70" t="s">
        <v>270</v>
      </c>
      <c r="B166" s="71" t="s">
        <v>62</v>
      </c>
      <c r="C166" s="71">
        <v>1</v>
      </c>
      <c r="D166" s="72">
        <v>250000</v>
      </c>
      <c r="E166" s="73">
        <f>C166*D166</f>
        <v>250000</v>
      </c>
      <c r="G166" s="1"/>
    </row>
    <row r="167" spans="1:10" x14ac:dyDescent="0.2">
      <c r="A167" s="74" t="s">
        <v>84</v>
      </c>
      <c r="B167" s="75" t="s">
        <v>85</v>
      </c>
      <c r="C167" s="83">
        <v>15</v>
      </c>
      <c r="D167" s="77"/>
      <c r="E167" s="77"/>
      <c r="G167" s="1"/>
    </row>
    <row r="168" spans="1:10" x14ac:dyDescent="0.2">
      <c r="A168" s="74" t="s">
        <v>86</v>
      </c>
      <c r="B168" s="75" t="s">
        <v>85</v>
      </c>
      <c r="C168" s="83">
        <v>0</v>
      </c>
      <c r="D168" s="77"/>
      <c r="E168" s="77"/>
      <c r="F168" s="121"/>
      <c r="I168" s="122"/>
      <c r="J168" s="122"/>
    </row>
    <row r="169" spans="1:10" x14ac:dyDescent="0.2">
      <c r="A169" s="74" t="s">
        <v>87</v>
      </c>
      <c r="B169" s="75" t="s">
        <v>12</v>
      </c>
      <c r="C169" s="82">
        <f>IFERROR(VLOOKUP(C167,'8. Depreciação'!A3:B17,2,0),0)</f>
        <v>70.73</v>
      </c>
      <c r="D169" s="77">
        <f>E166</f>
        <v>250000</v>
      </c>
      <c r="E169" s="77">
        <f>C169*D169/100</f>
        <v>176825</v>
      </c>
    </row>
    <row r="170" spans="1:10" ht="13.5" thickBot="1" x14ac:dyDescent="0.25">
      <c r="A170" s="123" t="s">
        <v>88</v>
      </c>
      <c r="B170" s="124" t="s">
        <v>28</v>
      </c>
      <c r="C170" s="124">
        <f>C167*12</f>
        <v>180</v>
      </c>
      <c r="D170" s="125">
        <f>IF(C168&lt;=C167,E169,0)</f>
        <v>176825</v>
      </c>
      <c r="E170" s="125">
        <f>IFERROR(D170/C170,0)</f>
        <v>982.36111111111109</v>
      </c>
    </row>
    <row r="171" spans="1:10" ht="13.5" hidden="1" thickTop="1" x14ac:dyDescent="0.2">
      <c r="A171" s="70" t="s">
        <v>265</v>
      </c>
      <c r="B171" s="71" t="s">
        <v>62</v>
      </c>
      <c r="C171" s="71">
        <v>0</v>
      </c>
      <c r="D171" s="72">
        <v>0</v>
      </c>
      <c r="E171" s="73">
        <f>C171*D171</f>
        <v>0</v>
      </c>
      <c r="G171" s="1"/>
    </row>
    <row r="172" spans="1:10" hidden="1" x14ac:dyDescent="0.2">
      <c r="A172" s="74" t="s">
        <v>84</v>
      </c>
      <c r="B172" s="75" t="s">
        <v>85</v>
      </c>
      <c r="C172" s="83">
        <v>15</v>
      </c>
      <c r="D172" s="77"/>
      <c r="E172" s="77"/>
    </row>
    <row r="173" spans="1:10" hidden="1" x14ac:dyDescent="0.2">
      <c r="A173" s="74" t="s">
        <v>89</v>
      </c>
      <c r="B173" s="75" t="s">
        <v>85</v>
      </c>
      <c r="C173" s="83">
        <v>0</v>
      </c>
      <c r="D173" s="77"/>
      <c r="E173" s="77"/>
      <c r="F173" s="121"/>
      <c r="I173" s="122"/>
      <c r="J173" s="122"/>
    </row>
    <row r="174" spans="1:10" hidden="1" x14ac:dyDescent="0.2">
      <c r="A174" s="74" t="s">
        <v>87</v>
      </c>
      <c r="B174" s="75" t="s">
        <v>12</v>
      </c>
      <c r="C174" s="126">
        <f>IFERROR(VLOOKUP(C172,'8. Depreciação'!A3:B17,2,0),0)</f>
        <v>70.73</v>
      </c>
      <c r="D174" s="77">
        <f>E171</f>
        <v>0</v>
      </c>
      <c r="E174" s="77">
        <f>C174*D174/100</f>
        <v>0</v>
      </c>
    </row>
    <row r="175" spans="1:10" hidden="1" x14ac:dyDescent="0.2">
      <c r="A175" s="90" t="s">
        <v>90</v>
      </c>
      <c r="B175" s="127" t="s">
        <v>28</v>
      </c>
      <c r="C175" s="127">
        <f>C172*12</f>
        <v>180</v>
      </c>
      <c r="D175" s="91">
        <f>IF(C173&lt;=C172,E174,0)</f>
        <v>0</v>
      </c>
      <c r="E175" s="91">
        <f>IFERROR(D175/C175,0)</f>
        <v>0</v>
      </c>
    </row>
    <row r="176" spans="1:10" ht="13.5" hidden="1" thickTop="1" x14ac:dyDescent="0.2">
      <c r="A176" s="78" t="s">
        <v>91</v>
      </c>
      <c r="B176" s="79"/>
      <c r="C176" s="79"/>
      <c r="D176" s="80"/>
      <c r="E176" s="81">
        <f>E170+E175</f>
        <v>982.36111111111109</v>
      </c>
    </row>
    <row r="177" spans="1:10" ht="14.25" thickTop="1" thickBot="1" x14ac:dyDescent="0.25">
      <c r="A177" s="90" t="s">
        <v>271</v>
      </c>
      <c r="B177" s="127" t="s">
        <v>62</v>
      </c>
      <c r="C177" s="83">
        <v>1</v>
      </c>
      <c r="D177" s="91">
        <f>E176</f>
        <v>982.36111111111109</v>
      </c>
      <c r="E177" s="81">
        <f>C177*D177</f>
        <v>982.36111111111109</v>
      </c>
    </row>
    <row r="178" spans="1:10" ht="13.5" thickBot="1" x14ac:dyDescent="0.25">
      <c r="A178" s="128"/>
      <c r="B178" s="128"/>
      <c r="C178" s="128"/>
      <c r="D178" s="84" t="s">
        <v>43</v>
      </c>
      <c r="E178" s="85">
        <f>E99</f>
        <v>0.36363636363636365</v>
      </c>
      <c r="F178" s="119">
        <f>E177*E178</f>
        <v>357.22222222222223</v>
      </c>
    </row>
    <row r="179" spans="1:10" ht="11.25" customHeight="1" x14ac:dyDescent="0.2"/>
    <row r="180" spans="1:10" ht="13.5" thickBot="1" x14ac:dyDescent="0.25">
      <c r="A180" s="120" t="s">
        <v>92</v>
      </c>
    </row>
    <row r="181" spans="1:10" ht="13.5" thickBot="1" x14ac:dyDescent="0.25">
      <c r="A181" s="129" t="s">
        <v>22</v>
      </c>
      <c r="B181" s="130" t="s">
        <v>23</v>
      </c>
      <c r="C181" s="130" t="s">
        <v>16</v>
      </c>
      <c r="D181" s="68" t="s">
        <v>24</v>
      </c>
      <c r="E181" s="131" t="s">
        <v>25</v>
      </c>
      <c r="F181" s="69" t="s">
        <v>26</v>
      </c>
      <c r="I181" s="122"/>
      <c r="J181" s="122"/>
    </row>
    <row r="182" spans="1:10" x14ac:dyDescent="0.2">
      <c r="A182" s="74" t="s">
        <v>93</v>
      </c>
      <c r="B182" s="75" t="s">
        <v>62</v>
      </c>
      <c r="C182" s="75">
        <v>1</v>
      </c>
      <c r="D182" s="77">
        <f>D166</f>
        <v>250000</v>
      </c>
      <c r="E182" s="77">
        <f>C182*D182</f>
        <v>250000</v>
      </c>
      <c r="F182" s="121"/>
      <c r="I182" s="122"/>
      <c r="J182" s="122"/>
    </row>
    <row r="183" spans="1:10" x14ac:dyDescent="0.2">
      <c r="A183" s="74" t="s">
        <v>94</v>
      </c>
      <c r="B183" s="75" t="s">
        <v>12</v>
      </c>
      <c r="C183" s="76">
        <v>13</v>
      </c>
      <c r="D183" s="77"/>
      <c r="E183" s="77"/>
      <c r="F183" s="121"/>
      <c r="I183" s="122"/>
      <c r="J183" s="122"/>
    </row>
    <row r="184" spans="1:10" x14ac:dyDescent="0.2">
      <c r="A184" s="74" t="s">
        <v>95</v>
      </c>
      <c r="B184" s="75" t="s">
        <v>35</v>
      </c>
      <c r="C184" s="132">
        <f>IFERROR(IF(C168&lt;=C167,E166-(C169/(100*C167)*C168)*E166,E166-E169),0)*0.8</f>
        <v>200000</v>
      </c>
      <c r="D184" s="77"/>
      <c r="E184" s="77"/>
      <c r="F184" s="121"/>
      <c r="I184" s="122"/>
      <c r="J184" s="122"/>
    </row>
    <row r="185" spans="1:10" x14ac:dyDescent="0.2">
      <c r="A185" s="74" t="s">
        <v>96</v>
      </c>
      <c r="B185" s="75" t="s">
        <v>35</v>
      </c>
      <c r="C185" s="77">
        <f>IFERROR(IF(C168&gt;=C167,C184,((((C184)-(E166-E169))*(((C167-C168)+1)/(2*(C167-C168))))+(E166-E169))),0)</f>
        <v>140815</v>
      </c>
      <c r="D185" s="77"/>
      <c r="E185" s="77"/>
      <c r="F185" s="121"/>
      <c r="I185" s="122"/>
      <c r="J185" s="122"/>
    </row>
    <row r="186" spans="1:10" ht="13.5" thickBot="1" x14ac:dyDescent="0.25">
      <c r="A186" s="123" t="s">
        <v>97</v>
      </c>
      <c r="B186" s="124" t="s">
        <v>35</v>
      </c>
      <c r="C186" s="124"/>
      <c r="D186" s="125">
        <f>C183*C185/12/100</f>
        <v>1525.4958333333334</v>
      </c>
      <c r="E186" s="125">
        <f>D186</f>
        <v>1525.4958333333334</v>
      </c>
      <c r="F186" s="121"/>
      <c r="I186" s="122"/>
      <c r="J186" s="122"/>
    </row>
    <row r="187" spans="1:10" ht="13.5" hidden="1" thickTop="1" x14ac:dyDescent="0.2">
      <c r="A187" s="70" t="s">
        <v>265</v>
      </c>
      <c r="B187" s="71" t="s">
        <v>62</v>
      </c>
      <c r="C187" s="71">
        <f>C171</f>
        <v>0</v>
      </c>
      <c r="D187" s="73">
        <f>D171</f>
        <v>0</v>
      </c>
      <c r="E187" s="73">
        <f>C187*D187</f>
        <v>0</v>
      </c>
      <c r="F187" s="121"/>
      <c r="I187" s="122"/>
      <c r="J187" s="122"/>
    </row>
    <row r="188" spans="1:10" hidden="1" x14ac:dyDescent="0.2">
      <c r="A188" s="74" t="s">
        <v>94</v>
      </c>
      <c r="B188" s="75" t="s">
        <v>12</v>
      </c>
      <c r="C188" s="75">
        <f>C183</f>
        <v>13</v>
      </c>
      <c r="D188" s="77"/>
      <c r="E188" s="77"/>
      <c r="F188" s="121"/>
      <c r="I188" s="122"/>
      <c r="J188" s="122"/>
    </row>
    <row r="189" spans="1:10" hidden="1" x14ac:dyDescent="0.2">
      <c r="A189" s="74" t="s">
        <v>266</v>
      </c>
      <c r="B189" s="75" t="s">
        <v>35</v>
      </c>
      <c r="C189" s="132">
        <f>IFERROR(IF(C173&lt;=C172,E171-(C174/(100*C172)*C173)*E171,E171-E174),0)*0.35</f>
        <v>0</v>
      </c>
      <c r="D189" s="77"/>
      <c r="E189" s="77"/>
      <c r="F189" s="121"/>
      <c r="I189" s="122"/>
      <c r="J189" s="122"/>
    </row>
    <row r="190" spans="1:10" hidden="1" x14ac:dyDescent="0.2">
      <c r="A190" s="74" t="s">
        <v>98</v>
      </c>
      <c r="B190" s="75" t="s">
        <v>35</v>
      </c>
      <c r="C190" s="77">
        <f>IFERROR(IF(C173&gt;=C172,C189,((((C189)-(E171-E174))*(((C172-C173)+1)/(2*(C172-C173))))+(E171-E174))),0)</f>
        <v>0</v>
      </c>
      <c r="D190" s="77"/>
      <c r="E190" s="77"/>
      <c r="F190" s="121"/>
      <c r="I190" s="122"/>
      <c r="J190" s="122"/>
    </row>
    <row r="191" spans="1:10" hidden="1" x14ac:dyDescent="0.2">
      <c r="A191" s="90" t="s">
        <v>267</v>
      </c>
      <c r="B191" s="127" t="s">
        <v>35</v>
      </c>
      <c r="C191" s="127"/>
      <c r="D191" s="91">
        <f>C188*C190/12/100</f>
        <v>0</v>
      </c>
      <c r="E191" s="91">
        <f>D191</f>
        <v>0</v>
      </c>
      <c r="F191" s="121"/>
      <c r="I191" s="122"/>
      <c r="J191" s="122"/>
    </row>
    <row r="192" spans="1:10" ht="14.25" thickTop="1" thickBot="1" x14ac:dyDescent="0.25">
      <c r="A192" s="90" t="s">
        <v>261</v>
      </c>
      <c r="B192" s="127"/>
      <c r="C192" s="75">
        <v>1</v>
      </c>
      <c r="D192" s="91">
        <f>E186+E191</f>
        <v>1525.4958333333334</v>
      </c>
      <c r="E192" s="81">
        <f>C192*D192</f>
        <v>1525.4958333333334</v>
      </c>
      <c r="F192" s="121"/>
      <c r="I192" s="122"/>
      <c r="J192" s="122"/>
    </row>
    <row r="193" spans="1:10" ht="13.5" thickBot="1" x14ac:dyDescent="0.25">
      <c r="C193" s="133"/>
      <c r="D193" s="84" t="s">
        <v>43</v>
      </c>
      <c r="E193" s="85">
        <f>E178</f>
        <v>0.36363636363636365</v>
      </c>
      <c r="F193" s="119">
        <f>E192*E193</f>
        <v>554.7257575757576</v>
      </c>
      <c r="I193" s="122"/>
      <c r="J193" s="122"/>
    </row>
    <row r="194" spans="1:10" ht="11.25" customHeight="1" x14ac:dyDescent="0.2">
      <c r="I194" s="122"/>
      <c r="J194" s="122"/>
    </row>
    <row r="195" spans="1:10" ht="13.5" thickBot="1" x14ac:dyDescent="0.25">
      <c r="A195" s="1" t="s">
        <v>99</v>
      </c>
      <c r="I195" s="122"/>
      <c r="J195" s="122"/>
    </row>
    <row r="196" spans="1:10" ht="13.5" thickBot="1" x14ac:dyDescent="0.25">
      <c r="A196" s="66" t="s">
        <v>22</v>
      </c>
      <c r="B196" s="67" t="s">
        <v>23</v>
      </c>
      <c r="C196" s="67" t="s">
        <v>16</v>
      </c>
      <c r="D196" s="68" t="s">
        <v>24</v>
      </c>
      <c r="E196" s="68" t="s">
        <v>25</v>
      </c>
      <c r="F196" s="69" t="s">
        <v>26</v>
      </c>
      <c r="I196" s="122"/>
      <c r="J196" s="122"/>
    </row>
    <row r="197" spans="1:10" x14ac:dyDescent="0.2">
      <c r="A197" s="70" t="s">
        <v>100</v>
      </c>
      <c r="B197" s="71" t="s">
        <v>62</v>
      </c>
      <c r="C197" s="73">
        <f>C177</f>
        <v>1</v>
      </c>
      <c r="D197" s="73">
        <f>0.01*(C184)</f>
        <v>2000</v>
      </c>
      <c r="E197" s="73">
        <f>C197*D197</f>
        <v>2000</v>
      </c>
      <c r="I197" s="122"/>
      <c r="J197" s="122"/>
    </row>
    <row r="198" spans="1:10" x14ac:dyDescent="0.2">
      <c r="A198" s="74" t="s">
        <v>101</v>
      </c>
      <c r="B198" s="75" t="s">
        <v>62</v>
      </c>
      <c r="C198" s="73">
        <f>C177</f>
        <v>1</v>
      </c>
      <c r="D198" s="101">
        <v>109.27</v>
      </c>
      <c r="E198" s="77">
        <f>C198*D198</f>
        <v>109.27</v>
      </c>
      <c r="I198" s="122"/>
      <c r="J198" s="122"/>
    </row>
    <row r="199" spans="1:10" x14ac:dyDescent="0.2">
      <c r="A199" s="74" t="s">
        <v>102</v>
      </c>
      <c r="B199" s="75" t="s">
        <v>62</v>
      </c>
      <c r="C199" s="73">
        <f>C177</f>
        <v>1</v>
      </c>
      <c r="D199" s="101">
        <v>3000</v>
      </c>
      <c r="E199" s="77">
        <f>C199*D199</f>
        <v>3000</v>
      </c>
      <c r="F199" s="80"/>
      <c r="I199" s="122"/>
      <c r="J199" s="122"/>
    </row>
    <row r="200" spans="1:10" ht="13.5" thickBot="1" x14ac:dyDescent="0.25">
      <c r="A200" s="90" t="s">
        <v>103</v>
      </c>
      <c r="B200" s="127" t="s">
        <v>28</v>
      </c>
      <c r="C200" s="127">
        <v>12</v>
      </c>
      <c r="D200" s="91">
        <f>SUM(E197:E199)</f>
        <v>5109.2700000000004</v>
      </c>
      <c r="E200" s="91">
        <f>D200/C200</f>
        <v>425.77250000000004</v>
      </c>
      <c r="I200" s="122"/>
      <c r="J200" s="122"/>
    </row>
    <row r="201" spans="1:10" ht="13.5" thickBot="1" x14ac:dyDescent="0.25">
      <c r="D201" s="84" t="s">
        <v>43</v>
      </c>
      <c r="E201" s="85">
        <f>E193</f>
        <v>0.36363636363636365</v>
      </c>
      <c r="F201" s="86">
        <f>E200*E201</f>
        <v>154.82636363636365</v>
      </c>
      <c r="I201" s="122"/>
      <c r="J201" s="122"/>
    </row>
    <row r="202" spans="1:10" ht="11.25" customHeight="1" x14ac:dyDescent="0.2">
      <c r="I202" s="122"/>
      <c r="J202" s="122"/>
    </row>
    <row r="203" spans="1:10" x14ac:dyDescent="0.2">
      <c r="A203" s="1" t="s">
        <v>104</v>
      </c>
      <c r="B203" s="134"/>
      <c r="I203" s="122"/>
      <c r="J203" s="122"/>
    </row>
    <row r="204" spans="1:10" x14ac:dyDescent="0.2">
      <c r="B204" s="134"/>
      <c r="I204" s="122"/>
      <c r="J204" s="122"/>
    </row>
    <row r="205" spans="1:10" x14ac:dyDescent="0.2">
      <c r="A205" s="90" t="s">
        <v>105</v>
      </c>
      <c r="B205" s="135">
        <f>'7.Roteiros'!F38</f>
        <v>1370.9800285714284</v>
      </c>
      <c r="I205" s="122"/>
      <c r="J205" s="122"/>
    </row>
    <row r="206" spans="1:10" ht="13.5" thickBot="1" x14ac:dyDescent="0.25">
      <c r="B206" s="134"/>
      <c r="I206" s="122"/>
      <c r="J206" s="122"/>
    </row>
    <row r="207" spans="1:10" ht="13.5" thickBot="1" x14ac:dyDescent="0.25">
      <c r="A207" s="66" t="s">
        <v>22</v>
      </c>
      <c r="B207" s="67" t="s">
        <v>23</v>
      </c>
      <c r="C207" s="67" t="s">
        <v>106</v>
      </c>
      <c r="D207" s="68" t="s">
        <v>24</v>
      </c>
      <c r="E207" s="68" t="s">
        <v>25</v>
      </c>
      <c r="F207" s="69" t="s">
        <v>26</v>
      </c>
      <c r="I207" s="122"/>
      <c r="J207" s="122"/>
    </row>
    <row r="208" spans="1:10" x14ac:dyDescent="0.2">
      <c r="A208" s="70" t="s">
        <v>107</v>
      </c>
      <c r="B208" s="71" t="s">
        <v>108</v>
      </c>
      <c r="C208" s="136">
        <v>2.5</v>
      </c>
      <c r="D208" s="137">
        <v>6.79</v>
      </c>
      <c r="E208" s="73"/>
      <c r="I208" s="122"/>
      <c r="J208" s="122"/>
    </row>
    <row r="209" spans="1:10" x14ac:dyDescent="0.2">
      <c r="A209" s="74" t="s">
        <v>109</v>
      </c>
      <c r="B209" s="75" t="s">
        <v>110</v>
      </c>
      <c r="C209" s="96">
        <f>B205</f>
        <v>1370.9800285714284</v>
      </c>
      <c r="D209" s="138">
        <f>IFERROR(+D208/C208,"-")</f>
        <v>2.7160000000000002</v>
      </c>
      <c r="E209" s="77">
        <f>IFERROR(C209*D209,"-")</f>
        <v>3723.5817575999999</v>
      </c>
      <c r="I209" s="122"/>
      <c r="J209" s="122"/>
    </row>
    <row r="210" spans="1:10" x14ac:dyDescent="0.2">
      <c r="A210" s="74" t="s">
        <v>111</v>
      </c>
      <c r="B210" s="75" t="s">
        <v>112</v>
      </c>
      <c r="C210" s="139">
        <v>1.33</v>
      </c>
      <c r="D210" s="101">
        <v>30</v>
      </c>
      <c r="E210" s="77"/>
      <c r="I210" s="122"/>
      <c r="J210" s="122"/>
    </row>
    <row r="211" spans="1:10" x14ac:dyDescent="0.2">
      <c r="A211" s="74" t="s">
        <v>113</v>
      </c>
      <c r="B211" s="75" t="s">
        <v>110</v>
      </c>
      <c r="C211" s="96">
        <f>C209</f>
        <v>1370.9800285714284</v>
      </c>
      <c r="D211" s="140">
        <f>+C210*D210/1000</f>
        <v>3.9900000000000005E-2</v>
      </c>
      <c r="E211" s="77">
        <f>C211*D211</f>
        <v>54.702103139999998</v>
      </c>
      <c r="I211" s="122"/>
      <c r="J211" s="122"/>
    </row>
    <row r="212" spans="1:10" x14ac:dyDescent="0.2">
      <c r="A212" s="74" t="s">
        <v>114</v>
      </c>
      <c r="B212" s="75" t="s">
        <v>112</v>
      </c>
      <c r="C212" s="139">
        <v>0.18</v>
      </c>
      <c r="D212" s="101">
        <v>28</v>
      </c>
      <c r="E212" s="77"/>
      <c r="I212" s="122"/>
      <c r="J212" s="122"/>
    </row>
    <row r="213" spans="1:10" x14ac:dyDescent="0.2">
      <c r="A213" s="74" t="s">
        <v>115</v>
      </c>
      <c r="B213" s="75" t="s">
        <v>110</v>
      </c>
      <c r="C213" s="96">
        <f>C209</f>
        <v>1370.9800285714284</v>
      </c>
      <c r="D213" s="140">
        <f>+C212*D212/1000</f>
        <v>5.0400000000000002E-3</v>
      </c>
      <c r="E213" s="77">
        <f>C213*D213</f>
        <v>6.9097393439999992</v>
      </c>
      <c r="I213" s="122"/>
      <c r="J213" s="122"/>
    </row>
    <row r="214" spans="1:10" x14ac:dyDescent="0.2">
      <c r="A214" s="74" t="s">
        <v>116</v>
      </c>
      <c r="B214" s="75" t="s">
        <v>112</v>
      </c>
      <c r="C214" s="139">
        <v>1</v>
      </c>
      <c r="D214" s="101">
        <v>26</v>
      </c>
      <c r="E214" s="77"/>
      <c r="I214" s="122"/>
      <c r="J214" s="122"/>
    </row>
    <row r="215" spans="1:10" x14ac:dyDescent="0.2">
      <c r="A215" s="74" t="s">
        <v>117</v>
      </c>
      <c r="B215" s="75" t="s">
        <v>110</v>
      </c>
      <c r="C215" s="96">
        <f>C209</f>
        <v>1370.9800285714284</v>
      </c>
      <c r="D215" s="140">
        <f>+C214*D214/1000</f>
        <v>2.5999999999999999E-2</v>
      </c>
      <c r="E215" s="77">
        <f>C215*D215</f>
        <v>35.645480742857139</v>
      </c>
      <c r="I215" s="122"/>
      <c r="J215" s="122"/>
    </row>
    <row r="216" spans="1:10" x14ac:dyDescent="0.2">
      <c r="A216" s="74" t="s">
        <v>118</v>
      </c>
      <c r="B216" s="75" t="s">
        <v>119</v>
      </c>
      <c r="C216" s="139">
        <v>2</v>
      </c>
      <c r="D216" s="101">
        <v>28</v>
      </c>
      <c r="E216" s="77"/>
      <c r="I216" s="122"/>
      <c r="J216" s="122"/>
    </row>
    <row r="217" spans="1:10" x14ac:dyDescent="0.2">
      <c r="A217" s="74" t="s">
        <v>120</v>
      </c>
      <c r="B217" s="75" t="s">
        <v>110</v>
      </c>
      <c r="C217" s="96">
        <f>C209</f>
        <v>1370.9800285714284</v>
      </c>
      <c r="D217" s="140">
        <f>+C216*D216/1000</f>
        <v>5.6000000000000001E-2</v>
      </c>
      <c r="E217" s="77">
        <f>C217*D217</f>
        <v>76.774881599999986</v>
      </c>
      <c r="I217" s="122"/>
      <c r="J217" s="122"/>
    </row>
    <row r="218" spans="1:10" ht="13.5" thickBot="1" x14ac:dyDescent="0.25">
      <c r="A218" s="90" t="s">
        <v>121</v>
      </c>
      <c r="B218" s="127"/>
      <c r="C218" s="141"/>
      <c r="D218" s="142"/>
      <c r="E218" s="77"/>
      <c r="I218" s="122"/>
      <c r="J218" s="122"/>
    </row>
    <row r="219" spans="1:10" ht="13.5" thickBot="1" x14ac:dyDescent="0.25">
      <c r="F219" s="119">
        <f>SUM(E208:E217)</f>
        <v>3897.6139624268571</v>
      </c>
      <c r="I219" s="122"/>
      <c r="J219" s="122"/>
    </row>
    <row r="220" spans="1:10" ht="11.25" customHeight="1" x14ac:dyDescent="0.2">
      <c r="I220" s="122"/>
      <c r="J220" s="122"/>
    </row>
    <row r="221" spans="1:10" ht="13.5" thickBot="1" x14ac:dyDescent="0.25">
      <c r="A221" s="1" t="s">
        <v>122</v>
      </c>
      <c r="I221" s="122"/>
      <c r="J221" s="122"/>
    </row>
    <row r="222" spans="1:10" ht="13.5" thickBot="1" x14ac:dyDescent="0.25">
      <c r="A222" s="66" t="s">
        <v>22</v>
      </c>
      <c r="B222" s="67" t="s">
        <v>23</v>
      </c>
      <c r="C222" s="67" t="s">
        <v>16</v>
      </c>
      <c r="D222" s="68" t="s">
        <v>24</v>
      </c>
      <c r="E222" s="68" t="s">
        <v>25</v>
      </c>
      <c r="F222" s="69" t="s">
        <v>26</v>
      </c>
      <c r="I222" s="122"/>
      <c r="J222" s="122"/>
    </row>
    <row r="223" spans="1:10" hidden="1" x14ac:dyDescent="0.2">
      <c r="A223" s="70" t="s">
        <v>262</v>
      </c>
      <c r="B223" s="71" t="s">
        <v>123</v>
      </c>
      <c r="C223" s="77">
        <v>0</v>
      </c>
      <c r="D223" s="72">
        <v>40</v>
      </c>
      <c r="E223" s="73">
        <f>C223*D223</f>
        <v>0</v>
      </c>
      <c r="I223" s="122"/>
      <c r="J223" s="122"/>
    </row>
    <row r="224" spans="1:10" ht="13.5" thickBot="1" x14ac:dyDescent="0.25">
      <c r="A224" s="70" t="s">
        <v>124</v>
      </c>
      <c r="B224" s="71" t="s">
        <v>125</v>
      </c>
      <c r="C224" s="77">
        <f>C209</f>
        <v>1370.9800285714284</v>
      </c>
      <c r="D224" s="72">
        <v>1.2</v>
      </c>
      <c r="E224" s="73">
        <f>C224*D224</f>
        <v>1645.176034285714</v>
      </c>
      <c r="I224" s="122"/>
      <c r="J224" s="122"/>
    </row>
    <row r="225" spans="1:10" ht="13.5" thickBot="1" x14ac:dyDescent="0.25">
      <c r="F225" s="119">
        <f>E224+E223</f>
        <v>1645.176034285714</v>
      </c>
      <c r="I225" s="122"/>
      <c r="J225" s="122"/>
    </row>
    <row r="226" spans="1:10" ht="11.25" customHeight="1" x14ac:dyDescent="0.2">
      <c r="I226" s="122"/>
      <c r="J226" s="122"/>
    </row>
    <row r="227" spans="1:10" ht="13.5" thickBot="1" x14ac:dyDescent="0.25">
      <c r="A227" s="1" t="s">
        <v>296</v>
      </c>
      <c r="I227" s="122"/>
      <c r="J227" s="122"/>
    </row>
    <row r="228" spans="1:10" ht="13.5" thickBot="1" x14ac:dyDescent="0.25">
      <c r="A228" s="66" t="s">
        <v>22</v>
      </c>
      <c r="B228" s="67" t="s">
        <v>23</v>
      </c>
      <c r="C228" s="67" t="s">
        <v>16</v>
      </c>
      <c r="D228" s="68" t="s">
        <v>24</v>
      </c>
      <c r="E228" s="68" t="s">
        <v>25</v>
      </c>
      <c r="F228" s="69" t="s">
        <v>26</v>
      </c>
      <c r="I228" s="122"/>
      <c r="J228" s="122"/>
    </row>
    <row r="229" spans="1:10" x14ac:dyDescent="0.2">
      <c r="A229" s="70" t="s">
        <v>126</v>
      </c>
      <c r="B229" s="71" t="s">
        <v>62</v>
      </c>
      <c r="C229" s="143">
        <v>6</v>
      </c>
      <c r="D229" s="72">
        <v>2800</v>
      </c>
      <c r="E229" s="73">
        <f>C229*D229</f>
        <v>16800</v>
      </c>
      <c r="I229" s="122"/>
      <c r="J229" s="122"/>
    </row>
    <row r="230" spans="1:10" x14ac:dyDescent="0.2">
      <c r="A230" s="70" t="s">
        <v>127</v>
      </c>
      <c r="B230" s="71" t="s">
        <v>62</v>
      </c>
      <c r="C230" s="143">
        <v>2</v>
      </c>
      <c r="D230" s="73"/>
      <c r="E230" s="73"/>
      <c r="I230" s="122"/>
      <c r="J230" s="122"/>
    </row>
    <row r="231" spans="1:10" x14ac:dyDescent="0.2">
      <c r="A231" s="70" t="s">
        <v>128</v>
      </c>
      <c r="B231" s="71" t="s">
        <v>62</v>
      </c>
      <c r="C231" s="73">
        <f>C229*C230</f>
        <v>12</v>
      </c>
      <c r="D231" s="72">
        <v>800</v>
      </c>
      <c r="E231" s="73">
        <f>C231*D231</f>
        <v>9600</v>
      </c>
      <c r="I231" s="122"/>
      <c r="J231" s="122"/>
    </row>
    <row r="232" spans="1:10" x14ac:dyDescent="0.2">
      <c r="A232" s="74" t="s">
        <v>129</v>
      </c>
      <c r="B232" s="75" t="s">
        <v>130</v>
      </c>
      <c r="C232" s="144">
        <v>80000</v>
      </c>
      <c r="D232" s="77">
        <f>E229+E231</f>
        <v>26400</v>
      </c>
      <c r="E232" s="77">
        <f>IFERROR(D232/C232,"-")</f>
        <v>0.33</v>
      </c>
      <c r="I232" s="122"/>
      <c r="J232" s="122"/>
    </row>
    <row r="233" spans="1:10" ht="13.5" thickBot="1" x14ac:dyDescent="0.25">
      <c r="A233" s="74" t="s">
        <v>131</v>
      </c>
      <c r="B233" s="75" t="s">
        <v>110</v>
      </c>
      <c r="C233" s="77">
        <f>B205</f>
        <v>1370.9800285714284</v>
      </c>
      <c r="D233" s="77">
        <f>E232</f>
        <v>0.33</v>
      </c>
      <c r="E233" s="77">
        <f>IFERROR(C233*D233,0)</f>
        <v>452.4234094285714</v>
      </c>
      <c r="I233" s="122"/>
      <c r="J233" s="122"/>
    </row>
    <row r="234" spans="1:10" ht="13.5" thickBot="1" x14ac:dyDescent="0.25">
      <c r="F234" s="119">
        <f>E233</f>
        <v>452.4234094285714</v>
      </c>
      <c r="I234" s="122"/>
      <c r="J234" s="122"/>
    </row>
    <row r="235" spans="1:10" ht="11.25" customHeight="1" thickBot="1" x14ac:dyDescent="0.25">
      <c r="G235" s="1"/>
    </row>
    <row r="236" spans="1:10" s="1" customFormat="1" ht="13.5" thickBot="1" x14ac:dyDescent="0.25">
      <c r="A236" s="106" t="s">
        <v>132</v>
      </c>
      <c r="B236" s="107"/>
      <c r="C236" s="107"/>
      <c r="D236" s="38"/>
      <c r="E236" s="108"/>
      <c r="F236" s="119">
        <f>+SUM(F166:F235)</f>
        <v>7061.9877495754863</v>
      </c>
    </row>
    <row r="237" spans="1:10" ht="11.25" customHeight="1" x14ac:dyDescent="0.2">
      <c r="G237" s="1"/>
    </row>
    <row r="238" spans="1:10" s="1" customFormat="1" ht="13.5" thickBot="1" x14ac:dyDescent="0.25">
      <c r="A238" s="25" t="s">
        <v>349</v>
      </c>
      <c r="B238" s="25"/>
      <c r="C238" s="25"/>
      <c r="D238" s="24"/>
      <c r="E238" s="24"/>
      <c r="F238" s="80"/>
    </row>
    <row r="239" spans="1:10" s="1" customFormat="1" ht="13.5" thickBot="1" x14ac:dyDescent="0.25">
      <c r="A239" s="66" t="s">
        <v>22</v>
      </c>
      <c r="B239" s="67" t="s">
        <v>23</v>
      </c>
      <c r="C239" s="67" t="s">
        <v>16</v>
      </c>
      <c r="D239" s="68" t="s">
        <v>24</v>
      </c>
      <c r="E239" s="68" t="s">
        <v>25</v>
      </c>
      <c r="F239" s="69" t="s">
        <v>26</v>
      </c>
    </row>
    <row r="240" spans="1:10" s="1" customFormat="1" x14ac:dyDescent="0.2">
      <c r="A240" s="74" t="s">
        <v>133</v>
      </c>
      <c r="B240" s="75" t="s">
        <v>62</v>
      </c>
      <c r="C240" s="145">
        <v>0.16666666666666699</v>
      </c>
      <c r="D240" s="72">
        <v>50</v>
      </c>
      <c r="E240" s="77">
        <f t="shared" ref="E240:E244" si="3">C240*D240</f>
        <v>8.3333333333333499</v>
      </c>
      <c r="F240" s="121"/>
    </row>
    <row r="241" spans="1:7" s="1" customFormat="1" x14ac:dyDescent="0.2">
      <c r="A241" s="74" t="s">
        <v>134</v>
      </c>
      <c r="B241" s="75" t="s">
        <v>62</v>
      </c>
      <c r="C241" s="145">
        <v>0.16666666666666699</v>
      </c>
      <c r="D241" s="72">
        <v>32</v>
      </c>
      <c r="E241" s="77">
        <f t="shared" si="3"/>
        <v>5.3333333333333437</v>
      </c>
      <c r="F241" s="121"/>
    </row>
    <row r="242" spans="1:7" s="1" customFormat="1" ht="13.5" thickBot="1" x14ac:dyDescent="0.25">
      <c r="A242" s="74" t="s">
        <v>135</v>
      </c>
      <c r="B242" s="75" t="s">
        <v>62</v>
      </c>
      <c r="C242" s="145">
        <v>0.16666666666666699</v>
      </c>
      <c r="D242" s="72">
        <v>34</v>
      </c>
      <c r="E242" s="77">
        <f t="shared" si="3"/>
        <v>5.6666666666666776</v>
      </c>
      <c r="F242" s="121"/>
    </row>
    <row r="243" spans="1:7" s="1" customFormat="1" hidden="1" x14ac:dyDescent="0.2">
      <c r="A243" s="74" t="s">
        <v>305</v>
      </c>
      <c r="B243" s="75" t="s">
        <v>263</v>
      </c>
      <c r="C243" s="264"/>
      <c r="D243" s="72">
        <v>152</v>
      </c>
      <c r="E243" s="77">
        <f t="shared" si="3"/>
        <v>0</v>
      </c>
      <c r="F243" s="121"/>
      <c r="G243" s="262"/>
    </row>
    <row r="244" spans="1:7" s="1" customFormat="1" ht="13.5" hidden="1" thickBot="1" x14ac:dyDescent="0.25">
      <c r="A244" s="74" t="s">
        <v>297</v>
      </c>
      <c r="B244" s="75" t="s">
        <v>150</v>
      </c>
      <c r="C244" s="265"/>
      <c r="D244" s="101">
        <v>150</v>
      </c>
      <c r="E244" s="77">
        <f t="shared" si="3"/>
        <v>0</v>
      </c>
      <c r="F244" s="121"/>
    </row>
    <row r="245" spans="1:7" s="1" customFormat="1" ht="13.5" thickBot="1" x14ac:dyDescent="0.25">
      <c r="A245" s="25"/>
      <c r="B245" s="25"/>
      <c r="C245" s="25"/>
      <c r="D245" s="25"/>
      <c r="E245" s="24"/>
      <c r="F245" s="119">
        <f>SUM(E240:E244)</f>
        <v>19.333333333333371</v>
      </c>
    </row>
    <row r="246" spans="1:7" s="1" customFormat="1" ht="11.25" customHeight="1" thickBot="1" x14ac:dyDescent="0.25">
      <c r="D246" s="2"/>
      <c r="E246" s="2"/>
      <c r="F246" s="2"/>
    </row>
    <row r="247" spans="1:7" s="1" customFormat="1" ht="13.5" thickBot="1" x14ac:dyDescent="0.25">
      <c r="A247" s="106" t="s">
        <v>137</v>
      </c>
      <c r="B247" s="107"/>
      <c r="C247" s="107"/>
      <c r="D247" s="38"/>
      <c r="E247" s="108"/>
      <c r="F247" s="119">
        <f>+F245</f>
        <v>19.333333333333371</v>
      </c>
    </row>
    <row r="248" spans="1:7" s="1" customFormat="1" ht="11.25" customHeight="1" x14ac:dyDescent="0.2">
      <c r="D248" s="2"/>
      <c r="E248" s="2"/>
      <c r="F248" s="2"/>
    </row>
    <row r="249" spans="1:7" s="1" customFormat="1" ht="13.5" thickBot="1" x14ac:dyDescent="0.25">
      <c r="A249" s="25" t="s">
        <v>138</v>
      </c>
      <c r="B249" s="25"/>
      <c r="C249" s="25"/>
      <c r="D249" s="24"/>
      <c r="E249" s="24"/>
      <c r="F249" s="80"/>
      <c r="G249" s="2"/>
    </row>
    <row r="250" spans="1:7" s="1" customFormat="1" ht="13.5" thickBot="1" x14ac:dyDescent="0.25">
      <c r="A250" s="66" t="s">
        <v>22</v>
      </c>
      <c r="B250" s="67" t="s">
        <v>23</v>
      </c>
      <c r="C250" s="67" t="s">
        <v>16</v>
      </c>
      <c r="D250" s="68" t="s">
        <v>24</v>
      </c>
      <c r="E250" s="68" t="s">
        <v>25</v>
      </c>
      <c r="F250" s="69" t="s">
        <v>26</v>
      </c>
      <c r="G250" s="2"/>
    </row>
    <row r="251" spans="1:7" s="1" customFormat="1" x14ac:dyDescent="0.2">
      <c r="A251" s="74" t="s">
        <v>139</v>
      </c>
      <c r="B251" s="146" t="s">
        <v>136</v>
      </c>
      <c r="C251" s="115">
        <v>1</v>
      </c>
      <c r="D251" s="101">
        <v>600</v>
      </c>
      <c r="E251" s="77">
        <f>+D251*C251</f>
        <v>600</v>
      </c>
      <c r="F251" s="121"/>
      <c r="G251" s="2"/>
    </row>
    <row r="252" spans="1:7" s="1" customFormat="1" x14ac:dyDescent="0.2">
      <c r="A252" s="74" t="s">
        <v>140</v>
      </c>
      <c r="B252" s="146" t="s">
        <v>28</v>
      </c>
      <c r="C252" s="75">
        <v>60</v>
      </c>
      <c r="D252" s="147">
        <f>SUM(E251:E251)</f>
        <v>600</v>
      </c>
      <c r="E252" s="147">
        <f>+D252/C252</f>
        <v>10</v>
      </c>
      <c r="F252" s="121"/>
      <c r="G252" s="2"/>
    </row>
    <row r="253" spans="1:7" s="1" customFormat="1" x14ac:dyDescent="0.2">
      <c r="A253" s="74" t="s">
        <v>141</v>
      </c>
      <c r="B253" s="146" t="s">
        <v>28</v>
      </c>
      <c r="C253" s="75">
        <v>1</v>
      </c>
      <c r="D253" s="101">
        <v>130</v>
      </c>
      <c r="E253" s="77">
        <f>C253*D253</f>
        <v>130</v>
      </c>
      <c r="F253" s="121"/>
      <c r="G253" s="2"/>
    </row>
    <row r="254" spans="1:7" s="1" customFormat="1" ht="13.5" thickBot="1" x14ac:dyDescent="0.25">
      <c r="A254" s="74" t="s">
        <v>141</v>
      </c>
      <c r="B254" s="146" t="s">
        <v>142</v>
      </c>
      <c r="C254" s="75">
        <v>1</v>
      </c>
      <c r="D254" s="147">
        <f>+E253</f>
        <v>130</v>
      </c>
      <c r="E254" s="147">
        <f>C254*D254</f>
        <v>130</v>
      </c>
      <c r="F254" s="121"/>
      <c r="G254" s="2"/>
    </row>
    <row r="255" spans="1:7" s="1" customFormat="1" ht="13.5" thickBot="1" x14ac:dyDescent="0.25">
      <c r="A255" s="88"/>
      <c r="B255" s="88"/>
      <c r="D255" s="84" t="s">
        <v>43</v>
      </c>
      <c r="E255" s="85">
        <f>E193</f>
        <v>0.36363636363636365</v>
      </c>
      <c r="F255" s="119">
        <f>(E254+E252)*E255</f>
        <v>50.909090909090914</v>
      </c>
      <c r="G255" s="2"/>
    </row>
    <row r="256" spans="1:7" s="149" customFormat="1" ht="11.25" customHeight="1" thickBot="1" x14ac:dyDescent="0.25">
      <c r="A256" s="1"/>
      <c r="B256" s="1"/>
      <c r="C256" s="1"/>
      <c r="D256" s="2"/>
      <c r="E256" s="2"/>
      <c r="F256" s="2"/>
      <c r="G256" s="148"/>
    </row>
    <row r="257" spans="1:7" s="1" customFormat="1" ht="13.5" thickBot="1" x14ac:dyDescent="0.25">
      <c r="A257" s="106" t="s">
        <v>143</v>
      </c>
      <c r="B257" s="107"/>
      <c r="C257" s="107"/>
      <c r="D257" s="38"/>
      <c r="E257" s="108"/>
      <c r="F257" s="119">
        <f>+F255</f>
        <v>50.909090909090914</v>
      </c>
      <c r="G257" s="2"/>
    </row>
    <row r="258" spans="1:7" s="1" customFormat="1" ht="11.25" customHeight="1" thickBot="1" x14ac:dyDescent="0.25">
      <c r="D258" s="2"/>
      <c r="E258" s="2"/>
      <c r="F258" s="2"/>
      <c r="G258" s="2"/>
    </row>
    <row r="259" spans="1:7" s="1" customFormat="1" ht="17.25" customHeight="1" thickBot="1" x14ac:dyDescent="0.25">
      <c r="A259" s="106" t="s">
        <v>144</v>
      </c>
      <c r="B259" s="116"/>
      <c r="C259" s="116"/>
      <c r="D259" s="117"/>
      <c r="E259" s="118"/>
      <c r="F259" s="100">
        <f>+F129+F160+F236+F247+F257</f>
        <v>13828.296543187607</v>
      </c>
      <c r="G259" s="2"/>
    </row>
    <row r="260" spans="1:7" s="1" customFormat="1" ht="11.25" customHeight="1" x14ac:dyDescent="0.2">
      <c r="D260" s="2"/>
      <c r="E260" s="2"/>
      <c r="F260" s="2"/>
      <c r="G260" s="2"/>
    </row>
    <row r="261" spans="1:7" s="1" customFormat="1" ht="13.5" thickBot="1" x14ac:dyDescent="0.25">
      <c r="A261" s="25" t="s">
        <v>145</v>
      </c>
      <c r="D261" s="2"/>
      <c r="E261" s="2"/>
      <c r="F261" s="2"/>
      <c r="G261" s="2"/>
    </row>
    <row r="262" spans="1:7" s="1" customFormat="1" ht="13.5" thickBot="1" x14ac:dyDescent="0.25">
      <c r="A262" s="66" t="s">
        <v>22</v>
      </c>
      <c r="B262" s="67" t="s">
        <v>23</v>
      </c>
      <c r="C262" s="67" t="s">
        <v>16</v>
      </c>
      <c r="D262" s="68" t="s">
        <v>24</v>
      </c>
      <c r="E262" s="68" t="s">
        <v>25</v>
      </c>
      <c r="F262" s="69" t="s">
        <v>26</v>
      </c>
      <c r="G262" s="2"/>
    </row>
    <row r="263" spans="1:7" s="1" customFormat="1" ht="13.5" thickBot="1" x14ac:dyDescent="0.25">
      <c r="A263" s="70" t="s">
        <v>146</v>
      </c>
      <c r="B263" s="71" t="s">
        <v>12</v>
      </c>
      <c r="C263" s="82">
        <f>'4.BDI'!C21*100</f>
        <v>26.779999999999998</v>
      </c>
      <c r="D263" s="73">
        <f>+F259</f>
        <v>13828.296543187607</v>
      </c>
      <c r="E263" s="73">
        <f>C263*D263/100</f>
        <v>3703.2178142656408</v>
      </c>
      <c r="F263" s="2"/>
      <c r="G263" s="2"/>
    </row>
    <row r="264" spans="1:7" s="1" customFormat="1" ht="13.5" thickBot="1" x14ac:dyDescent="0.25">
      <c r="D264" s="2"/>
      <c r="E264" s="2"/>
      <c r="F264" s="119">
        <f>+E263</f>
        <v>3703.2178142656408</v>
      </c>
      <c r="G264" s="2"/>
    </row>
    <row r="265" spans="1:7" s="1" customFormat="1" ht="11.25" customHeight="1" thickBot="1" x14ac:dyDescent="0.25">
      <c r="D265" s="2"/>
      <c r="E265" s="2"/>
      <c r="F265" s="2"/>
      <c r="G265" s="2"/>
    </row>
    <row r="266" spans="1:7" s="1" customFormat="1" ht="13.5" thickBot="1" x14ac:dyDescent="0.25">
      <c r="A266" s="106" t="s">
        <v>147</v>
      </c>
      <c r="B266" s="116"/>
      <c r="C266" s="116"/>
      <c r="D266" s="117"/>
      <c r="E266" s="118"/>
      <c r="F266" s="100">
        <f>F264</f>
        <v>3703.2178142656408</v>
      </c>
      <c r="G266" s="2"/>
    </row>
    <row r="267" spans="1:7" s="1" customFormat="1" ht="13.5" thickBot="1" x14ac:dyDescent="0.25">
      <c r="A267" s="25"/>
      <c r="B267" s="25"/>
      <c r="C267" s="25"/>
      <c r="D267" s="24"/>
      <c r="E267" s="24"/>
      <c r="F267" s="80"/>
      <c r="G267" s="2"/>
    </row>
    <row r="268" spans="1:7" s="1" customFormat="1" ht="24.75" customHeight="1" thickBot="1" x14ac:dyDescent="0.25">
      <c r="A268" s="106" t="s">
        <v>148</v>
      </c>
      <c r="B268" s="116"/>
      <c r="C268" s="116"/>
      <c r="D268" s="117"/>
      <c r="E268" s="118"/>
      <c r="F268" s="100">
        <f>F259+F266</f>
        <v>17531.514357453249</v>
      </c>
      <c r="G268" s="2"/>
    </row>
    <row r="269" spans="1:7" s="1" customFormat="1" ht="12.6" customHeight="1" x14ac:dyDescent="0.2">
      <c r="A269" s="3"/>
      <c r="B269" s="3"/>
      <c r="C269" s="3"/>
      <c r="D269" s="150"/>
      <c r="E269" s="150"/>
      <c r="F269" s="150"/>
      <c r="G269" s="2"/>
    </row>
    <row r="270" spans="1:7" s="1" customFormat="1" ht="14.25" x14ac:dyDescent="0.2">
      <c r="A270" s="11"/>
      <c r="B270" s="11"/>
      <c r="C270" s="11"/>
      <c r="D270" s="10"/>
      <c r="E270" s="10"/>
      <c r="F270" s="2"/>
      <c r="G270" s="2"/>
    </row>
    <row r="271" spans="1:7" s="1" customFormat="1" ht="16.149999999999999" hidden="1" customHeight="1" x14ac:dyDescent="0.2">
      <c r="A271" s="151" t="s">
        <v>149</v>
      </c>
      <c r="B271" s="152"/>
      <c r="C271" s="152"/>
      <c r="D271" s="153">
        <f>C244</f>
        <v>0</v>
      </c>
      <c r="E271" s="154" t="s">
        <v>150</v>
      </c>
      <c r="F271" s="2"/>
      <c r="G271" s="2"/>
    </row>
    <row r="272" spans="1:7" s="1" customFormat="1" hidden="1" x14ac:dyDescent="0.2">
      <c r="D272" s="2"/>
      <c r="E272" s="2"/>
      <c r="F272" s="2"/>
      <c r="G272" s="2"/>
    </row>
    <row r="273" spans="1:7" s="1" customFormat="1" ht="25.5" hidden="1" customHeight="1" x14ac:dyDescent="0.2">
      <c r="A273" s="106" t="s">
        <v>151</v>
      </c>
      <c r="B273" s="107"/>
      <c r="C273" s="107"/>
      <c r="D273" s="38"/>
      <c r="E273" s="155" t="s">
        <v>152</v>
      </c>
      <c r="F273" s="156"/>
      <c r="G273" s="2"/>
    </row>
    <row r="274" spans="1:7" s="1" customFormat="1" ht="12.6" customHeight="1" x14ac:dyDescent="0.2">
      <c r="A274" s="25"/>
      <c r="B274" s="25"/>
      <c r="C274" s="25"/>
      <c r="D274" s="24"/>
      <c r="E274" s="24"/>
      <c r="F274" s="157"/>
      <c r="G274" s="2"/>
    </row>
    <row r="275" spans="1:7" s="5" customFormat="1" ht="13.9" customHeight="1" x14ac:dyDescent="0.2">
      <c r="A275" s="150"/>
      <c r="B275" s="2"/>
      <c r="C275" s="2"/>
      <c r="D275" s="2"/>
      <c r="E275" s="2"/>
      <c r="F275" s="2"/>
      <c r="G275" s="7"/>
    </row>
    <row r="276" spans="1:7" s="1" customFormat="1" ht="9.75" customHeight="1" x14ac:dyDescent="0.2">
      <c r="D276" s="2"/>
      <c r="E276" s="2"/>
      <c r="F276" s="2"/>
      <c r="G276" s="2"/>
    </row>
    <row r="277" spans="1:7" s="1" customFormat="1" ht="9.75" customHeight="1" x14ac:dyDescent="0.2">
      <c r="D277" s="2"/>
      <c r="E277" s="2"/>
      <c r="F277" s="2"/>
      <c r="G277" s="2"/>
    </row>
    <row r="307" spans="4:7" s="1" customFormat="1" ht="9" customHeight="1" x14ac:dyDescent="0.2">
      <c r="D307" s="2"/>
      <c r="E307" s="2"/>
      <c r="F307" s="2"/>
      <c r="G307" s="2"/>
    </row>
  </sheetData>
  <mergeCells count="7">
    <mergeCell ref="A48:D48"/>
    <mergeCell ref="A13:F13"/>
    <mergeCell ref="A14:F14"/>
    <mergeCell ref="A16:F16"/>
    <mergeCell ref="A26:C26"/>
    <mergeCell ref="A41:E41"/>
    <mergeCell ref="A42:D42"/>
  </mergeCells>
  <hyperlinks>
    <hyperlink ref="A164" location="AbaDeprec" display="3.1.1. Depreciação"/>
    <hyperlink ref="A180" location="AbaRemun" display="3.1.2. Remuneração do Capital"/>
  </hyperlinks>
  <pageMargins left="0.9055118110236221" right="0.51181102362204722" top="0.74803149606299213" bottom="0.74803149606299213" header="0.51181102362204722" footer="0.31496062992125984"/>
  <pageSetup paperSize="9" scale="71" firstPageNumber="0" fitToHeight="3" orientation="portrait" r:id="rId1"/>
  <headerFooter>
    <oddFooter>&amp;R&amp;P de &amp;N</oddFooter>
  </headerFooter>
  <rowBreaks count="2" manualBreakCount="2">
    <brk id="100" max="16383" man="1"/>
    <brk id="17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opLeftCell="A5" zoomScale="120" zoomScaleNormal="120" workbookViewId="0">
      <selection activeCell="C15" sqref="C15"/>
    </sheetView>
  </sheetViews>
  <sheetFormatPr defaultColWidth="12.5703125" defaultRowHeight="15" customHeight="1" x14ac:dyDescent="0.2"/>
  <cols>
    <col min="1" max="1" width="44.5703125" style="277" customWidth="1"/>
    <col min="2" max="2" width="16" style="277" customWidth="1"/>
    <col min="3" max="3" width="11.85546875" style="277" customWidth="1"/>
    <col min="4" max="4" width="14.7109375" style="277" customWidth="1"/>
    <col min="5" max="5" width="15.42578125" style="277" customWidth="1"/>
    <col min="6" max="6" width="12.42578125" style="277" customWidth="1"/>
    <col min="7" max="7" width="28.140625" style="277" customWidth="1"/>
    <col min="8" max="26" width="9.140625" style="277" customWidth="1"/>
    <col min="27" max="16384" width="12.5703125" style="277"/>
  </cols>
  <sheetData>
    <row r="1" spans="1:26" ht="12.75" hidden="1" customHeight="1" x14ac:dyDescent="0.2">
      <c r="A1" s="274" t="s">
        <v>0</v>
      </c>
      <c r="B1" s="275"/>
      <c r="C1" s="275"/>
      <c r="D1" s="276"/>
      <c r="E1" s="276"/>
      <c r="F1" s="276"/>
      <c r="G1" s="276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</row>
    <row r="2" spans="1:26" ht="12.75" hidden="1" customHeight="1" x14ac:dyDescent="0.2">
      <c r="A2" s="278" t="s">
        <v>311</v>
      </c>
      <c r="B2" s="275"/>
      <c r="C2" s="275"/>
      <c r="D2" s="276"/>
      <c r="E2" s="276"/>
      <c r="F2" s="276"/>
      <c r="G2" s="276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</row>
    <row r="3" spans="1:26" ht="12.75" hidden="1" customHeight="1" x14ac:dyDescent="0.2">
      <c r="A3" s="275" t="s">
        <v>217</v>
      </c>
      <c r="B3" s="275"/>
      <c r="C3" s="275"/>
      <c r="D3" s="276"/>
      <c r="E3" s="276"/>
      <c r="F3" s="276"/>
      <c r="G3" s="276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</row>
    <row r="4" spans="1:26" ht="12.75" hidden="1" customHeight="1" x14ac:dyDescent="0.2">
      <c r="A4" s="278" t="s">
        <v>312</v>
      </c>
      <c r="B4" s="275"/>
      <c r="C4" s="275"/>
      <c r="D4" s="276"/>
      <c r="E4" s="276"/>
      <c r="F4" s="276"/>
      <c r="G4" s="276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</row>
    <row r="5" spans="1:26" ht="16.5" customHeight="1" thickBot="1" x14ac:dyDescent="0.25">
      <c r="A5" s="279" t="s">
        <v>320</v>
      </c>
      <c r="B5" s="278"/>
      <c r="C5" s="278"/>
      <c r="D5" s="276"/>
      <c r="E5" s="276"/>
      <c r="F5" s="276"/>
      <c r="G5" s="276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</row>
    <row r="6" spans="1:26" ht="12.75" customHeight="1" x14ac:dyDescent="0.2">
      <c r="A6" s="382" t="s">
        <v>313</v>
      </c>
      <c r="B6" s="383"/>
      <c r="C6" s="383"/>
      <c r="D6" s="383"/>
      <c r="E6" s="383"/>
      <c r="F6" s="384"/>
      <c r="G6" s="280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</row>
    <row r="7" spans="1:26" ht="21.75" customHeight="1" x14ac:dyDescent="0.2">
      <c r="A7" s="385" t="s">
        <v>8</v>
      </c>
      <c r="B7" s="386"/>
      <c r="C7" s="386"/>
      <c r="D7" s="386"/>
      <c r="E7" s="386"/>
      <c r="F7" s="387"/>
      <c r="G7" s="280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</row>
    <row r="8" spans="1:26" ht="10.5" customHeight="1" thickBot="1" x14ac:dyDescent="0.25">
      <c r="A8" s="282"/>
      <c r="B8" s="278"/>
      <c r="C8" s="278"/>
      <c r="D8" s="276"/>
      <c r="E8" s="276"/>
      <c r="F8" s="283"/>
      <c r="G8" s="276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</row>
    <row r="9" spans="1:26" ht="15.75" customHeight="1" thickBot="1" x14ac:dyDescent="0.25">
      <c r="A9" s="388" t="s">
        <v>9</v>
      </c>
      <c r="B9" s="389"/>
      <c r="C9" s="389"/>
      <c r="D9" s="389"/>
      <c r="E9" s="389"/>
      <c r="F9" s="390"/>
      <c r="G9" s="276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</row>
    <row r="10" spans="1:26" ht="15.75" customHeight="1" x14ac:dyDescent="0.2">
      <c r="A10" s="284" t="s">
        <v>10</v>
      </c>
      <c r="B10" s="285"/>
      <c r="C10" s="285"/>
      <c r="D10" s="286"/>
      <c r="E10" s="287" t="s">
        <v>11</v>
      </c>
      <c r="F10" s="288" t="s">
        <v>12</v>
      </c>
      <c r="G10" s="276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</row>
    <row r="11" spans="1:26" ht="15.75" customHeight="1" x14ac:dyDescent="0.2">
      <c r="A11" s="289" t="str">
        <f>A17</f>
        <v xml:space="preserve">1. Destinação final </v>
      </c>
      <c r="B11" s="290"/>
      <c r="C11" s="291"/>
      <c r="D11" s="291"/>
      <c r="E11" s="292">
        <f>+F22</f>
        <v>14406</v>
      </c>
      <c r="F11" s="293">
        <f t="shared" ref="F11:F12" si="0">IFERROR(E11/$E$13,0)</f>
        <v>0.86475268073331035</v>
      </c>
      <c r="G11" s="29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</row>
    <row r="12" spans="1:26" ht="15.75" customHeight="1" thickBot="1" x14ac:dyDescent="0.25">
      <c r="A12" s="289" t="str">
        <f>A27</f>
        <v>2. Benefícios e Despesas Indiretas - BDI</v>
      </c>
      <c r="B12" s="290"/>
      <c r="C12" s="291"/>
      <c r="D12" s="291"/>
      <c r="E12" s="295">
        <f>+F32</f>
        <v>2253.0983999999999</v>
      </c>
      <c r="F12" s="293">
        <f t="shared" si="0"/>
        <v>0.13524731926668973</v>
      </c>
      <c r="G12" s="29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</row>
    <row r="13" spans="1:26" ht="15.75" customHeight="1" thickBot="1" x14ac:dyDescent="0.25">
      <c r="A13" s="296" t="s">
        <v>314</v>
      </c>
      <c r="B13" s="297"/>
      <c r="C13" s="298"/>
      <c r="D13" s="298"/>
      <c r="E13" s="299">
        <f t="shared" ref="E13:F13" si="1">E11+E12</f>
        <v>16659.098399999999</v>
      </c>
      <c r="F13" s="300">
        <f t="shared" si="1"/>
        <v>1</v>
      </c>
      <c r="G13" s="276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</row>
    <row r="14" spans="1:26" ht="12.75" customHeight="1" x14ac:dyDescent="0.2">
      <c r="A14" s="275"/>
      <c r="B14" s="275"/>
      <c r="C14" s="275"/>
      <c r="D14" s="276"/>
      <c r="E14" s="276"/>
      <c r="F14" s="276"/>
      <c r="G14" s="276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</row>
    <row r="15" spans="1:26" ht="12.75" customHeight="1" x14ac:dyDescent="0.2">
      <c r="A15" s="275"/>
      <c r="B15" s="275"/>
      <c r="C15" s="275"/>
      <c r="D15" s="276"/>
      <c r="E15" s="276"/>
      <c r="F15" s="276"/>
      <c r="G15" s="276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</row>
    <row r="16" spans="1:26" ht="11.25" customHeight="1" x14ac:dyDescent="0.2">
      <c r="A16" s="275"/>
      <c r="B16" s="275"/>
      <c r="C16" s="275"/>
      <c r="D16" s="276"/>
      <c r="E16" s="276"/>
      <c r="F16" s="276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:26" ht="12.75" customHeight="1" thickBot="1" x14ac:dyDescent="0.25">
      <c r="A17" s="274" t="s">
        <v>315</v>
      </c>
      <c r="B17" s="274"/>
      <c r="C17" s="274"/>
      <c r="D17" s="294"/>
      <c r="E17" s="294"/>
      <c r="F17" s="301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:26" ht="12.75" customHeight="1" thickBot="1" x14ac:dyDescent="0.25">
      <c r="A18" s="302" t="s">
        <v>22</v>
      </c>
      <c r="B18" s="303" t="s">
        <v>23</v>
      </c>
      <c r="C18" s="303" t="s">
        <v>16</v>
      </c>
      <c r="D18" s="304" t="s">
        <v>24</v>
      </c>
      <c r="E18" s="304" t="s">
        <v>25</v>
      </c>
      <c r="F18" s="305" t="s">
        <v>316</v>
      </c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:26" ht="12.75" customHeight="1" thickBot="1" x14ac:dyDescent="0.25">
      <c r="A19" s="306" t="s">
        <v>353</v>
      </c>
      <c r="B19" s="307" t="s">
        <v>150</v>
      </c>
      <c r="C19" s="308">
        <f>'5. Ton'!C7+'5. Ton'!C8</f>
        <v>200</v>
      </c>
      <c r="D19" s="309">
        <v>72.03</v>
      </c>
      <c r="E19" s="310">
        <f>C19*D19</f>
        <v>14406</v>
      </c>
      <c r="F19" s="311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:26" ht="12.75" customHeight="1" thickBot="1" x14ac:dyDescent="0.25">
      <c r="A20" s="274"/>
      <c r="B20" s="274"/>
      <c r="C20" s="274"/>
      <c r="D20" s="274"/>
      <c r="E20" s="294"/>
      <c r="F20" s="312">
        <f>E19</f>
        <v>14406</v>
      </c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:26" ht="11.25" customHeight="1" thickBot="1" x14ac:dyDescent="0.25">
      <c r="A21" s="275"/>
      <c r="B21" s="275"/>
      <c r="C21" s="275"/>
      <c r="D21" s="276"/>
      <c r="E21" s="276"/>
      <c r="F21" s="276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</row>
    <row r="22" spans="1:26" ht="12.75" customHeight="1" thickBot="1" x14ac:dyDescent="0.25">
      <c r="A22" s="313" t="s">
        <v>317</v>
      </c>
      <c r="B22" s="314"/>
      <c r="C22" s="314"/>
      <c r="D22" s="298"/>
      <c r="E22" s="315"/>
      <c r="F22" s="312">
        <f>+F20</f>
        <v>14406</v>
      </c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</row>
    <row r="23" spans="1:26" ht="11.25" customHeight="1" x14ac:dyDescent="0.2">
      <c r="A23" s="275"/>
      <c r="B23" s="275"/>
      <c r="C23" s="275"/>
      <c r="D23" s="276"/>
      <c r="E23" s="276"/>
      <c r="F23" s="276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</row>
    <row r="24" spans="1:26" ht="11.25" customHeight="1" thickBot="1" x14ac:dyDescent="0.25">
      <c r="A24" s="275"/>
      <c r="B24" s="275"/>
      <c r="C24" s="275"/>
      <c r="D24" s="276"/>
      <c r="E24" s="276"/>
      <c r="F24" s="276"/>
      <c r="G24" s="276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</row>
    <row r="25" spans="1:26" ht="17.25" customHeight="1" thickBot="1" x14ac:dyDescent="0.25">
      <c r="A25" s="313" t="s">
        <v>144</v>
      </c>
      <c r="B25" s="316"/>
      <c r="C25" s="316"/>
      <c r="D25" s="317"/>
      <c r="E25" s="318"/>
      <c r="F25" s="319">
        <f>F22</f>
        <v>14406</v>
      </c>
      <c r="G25" s="276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</row>
    <row r="26" spans="1:26" ht="11.25" customHeight="1" x14ac:dyDescent="0.2">
      <c r="A26" s="275"/>
      <c r="B26" s="275"/>
      <c r="C26" s="275"/>
      <c r="D26" s="276"/>
      <c r="E26" s="276"/>
      <c r="F26" s="276"/>
      <c r="G26" s="276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</row>
    <row r="27" spans="1:26" ht="12.75" customHeight="1" thickBot="1" x14ac:dyDescent="0.25">
      <c r="A27" s="274" t="s">
        <v>318</v>
      </c>
      <c r="B27" s="275"/>
      <c r="C27" s="275"/>
      <c r="D27" s="276"/>
      <c r="E27" s="276"/>
      <c r="F27" s="276"/>
      <c r="G27" s="276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</row>
    <row r="28" spans="1:26" ht="12.75" customHeight="1" thickBot="1" x14ac:dyDescent="0.25">
      <c r="A28" s="302" t="s">
        <v>22</v>
      </c>
      <c r="B28" s="303" t="s">
        <v>23</v>
      </c>
      <c r="C28" s="303" t="s">
        <v>16</v>
      </c>
      <c r="D28" s="304" t="s">
        <v>24</v>
      </c>
      <c r="E28" s="304" t="s">
        <v>25</v>
      </c>
      <c r="F28" s="305" t="s">
        <v>316</v>
      </c>
      <c r="G28" s="276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</row>
    <row r="29" spans="1:26" ht="12.75" customHeight="1" thickBot="1" x14ac:dyDescent="0.25">
      <c r="A29" s="320" t="s">
        <v>146</v>
      </c>
      <c r="B29" s="321" t="s">
        <v>12</v>
      </c>
      <c r="C29" s="322">
        <f>'4.1 BDI Destino Final'!C21*100</f>
        <v>15.64</v>
      </c>
      <c r="D29" s="323">
        <f>+F25</f>
        <v>14406</v>
      </c>
      <c r="E29" s="323">
        <f>C29*D29/100</f>
        <v>2253.0983999999999</v>
      </c>
      <c r="F29" s="276"/>
      <c r="G29" s="276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:26" ht="12.75" customHeight="1" thickBot="1" x14ac:dyDescent="0.25">
      <c r="A30" s="275"/>
      <c r="B30" s="275"/>
      <c r="C30" s="275"/>
      <c r="D30" s="276"/>
      <c r="E30" s="276"/>
      <c r="F30" s="312">
        <f>+E29</f>
        <v>2253.0983999999999</v>
      </c>
      <c r="G30" s="276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</row>
    <row r="31" spans="1:26" ht="11.25" customHeight="1" thickBot="1" x14ac:dyDescent="0.25">
      <c r="A31" s="275"/>
      <c r="B31" s="275"/>
      <c r="C31" s="275"/>
      <c r="D31" s="276"/>
      <c r="E31" s="276"/>
      <c r="F31" s="276"/>
      <c r="G31" s="276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</row>
    <row r="32" spans="1:26" ht="12.75" customHeight="1" thickBot="1" x14ac:dyDescent="0.25">
      <c r="A32" s="313" t="s">
        <v>147</v>
      </c>
      <c r="B32" s="316"/>
      <c r="C32" s="316"/>
      <c r="D32" s="317"/>
      <c r="E32" s="318"/>
      <c r="F32" s="319">
        <f>F30</f>
        <v>2253.0983999999999</v>
      </c>
      <c r="G32" s="276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</row>
    <row r="33" spans="1:26" ht="12.75" customHeight="1" thickBot="1" x14ac:dyDescent="0.25">
      <c r="A33" s="274"/>
      <c r="B33" s="274"/>
      <c r="C33" s="274"/>
      <c r="D33" s="294"/>
      <c r="E33" s="294"/>
      <c r="F33" s="301"/>
      <c r="G33" s="276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4" spans="1:26" ht="24.75" customHeight="1" thickBot="1" x14ac:dyDescent="0.25">
      <c r="A34" s="324" t="s">
        <v>148</v>
      </c>
      <c r="B34" s="325"/>
      <c r="C34" s="325"/>
      <c r="D34" s="326"/>
      <c r="E34" s="327"/>
      <c r="F34" s="328">
        <f>F25+F32</f>
        <v>16659.098399999999</v>
      </c>
      <c r="G34" s="276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</row>
    <row r="35" spans="1:26" ht="16.5" customHeight="1" thickBot="1" x14ac:dyDescent="0.25">
      <c r="A35" s="274"/>
      <c r="B35" s="275"/>
      <c r="C35" s="275"/>
      <c r="D35" s="276"/>
      <c r="E35" s="276"/>
      <c r="F35" s="276"/>
      <c r="G35" s="276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</row>
    <row r="36" spans="1:26" ht="19.5" customHeight="1" thickBot="1" x14ac:dyDescent="0.25">
      <c r="A36" s="329" t="s">
        <v>319</v>
      </c>
      <c r="B36" s="330"/>
      <c r="C36" s="331"/>
      <c r="D36" s="332"/>
      <c r="E36" s="332"/>
      <c r="F36" s="328">
        <f>F34/(C19)</f>
        <v>83.295491999999996</v>
      </c>
      <c r="G36" s="276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  <row r="37" spans="1:26" ht="9.75" customHeight="1" x14ac:dyDescent="0.2">
      <c r="A37" s="333"/>
      <c r="B37" s="276"/>
      <c r="C37" s="276"/>
      <c r="D37" s="276"/>
      <c r="E37" s="276"/>
      <c r="F37" s="276"/>
      <c r="G37" s="276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</row>
    <row r="38" spans="1:26" ht="12.75" customHeight="1" x14ac:dyDescent="0.2">
      <c r="A38" s="275"/>
      <c r="B38" s="275"/>
      <c r="C38" s="275"/>
      <c r="D38" s="276"/>
      <c r="E38" s="276"/>
      <c r="F38" s="276"/>
      <c r="G38" s="276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</row>
    <row r="39" spans="1:26" ht="12.75" customHeight="1" x14ac:dyDescent="0.2">
      <c r="A39" s="275"/>
      <c r="B39" s="275"/>
      <c r="C39" s="275"/>
      <c r="D39" s="276"/>
      <c r="E39" s="276"/>
      <c r="F39" s="276"/>
      <c r="G39" s="276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</row>
    <row r="40" spans="1:26" ht="12.75" customHeight="1" x14ac:dyDescent="0.2">
      <c r="A40" s="275"/>
      <c r="B40" s="275"/>
      <c r="C40" s="275"/>
      <c r="D40" s="276"/>
      <c r="E40" s="276"/>
      <c r="F40" s="276"/>
      <c r="G40" s="276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ht="12.75" customHeight="1" x14ac:dyDescent="0.2">
      <c r="A41" s="275"/>
      <c r="B41" s="275"/>
      <c r="C41" s="275"/>
      <c r="D41" s="276"/>
      <c r="E41" s="276"/>
      <c r="F41" s="276"/>
      <c r="G41" s="276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ht="12.75" customHeight="1" x14ac:dyDescent="0.2">
      <c r="A42" s="275"/>
      <c r="B42" s="275"/>
      <c r="C42" s="275"/>
      <c r="D42" s="276"/>
      <c r="E42" s="276"/>
      <c r="F42" s="276"/>
      <c r="G42" s="276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ht="12.75" customHeight="1" x14ac:dyDescent="0.2">
      <c r="A43" s="275"/>
      <c r="B43" s="275"/>
      <c r="C43" s="275"/>
      <c r="D43" s="276"/>
      <c r="E43" s="276"/>
      <c r="F43" s="276"/>
      <c r="G43" s="276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ht="12.75" customHeight="1" x14ac:dyDescent="0.2">
      <c r="A44" s="275"/>
      <c r="B44" s="275"/>
      <c r="C44" s="275"/>
      <c r="D44" s="276"/>
      <c r="E44" s="276"/>
      <c r="F44" s="276"/>
      <c r="G44" s="276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  <row r="45" spans="1:26" ht="12.75" customHeight="1" x14ac:dyDescent="0.2">
      <c r="A45" s="275"/>
      <c r="B45" s="275"/>
      <c r="C45" s="275"/>
      <c r="D45" s="276"/>
      <c r="E45" s="276"/>
      <c r="F45" s="276"/>
      <c r="G45" s="276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</row>
    <row r="46" spans="1:26" ht="12.75" customHeight="1" x14ac:dyDescent="0.2">
      <c r="A46" s="275"/>
      <c r="B46" s="275"/>
      <c r="C46" s="275"/>
      <c r="D46" s="276"/>
      <c r="E46" s="276"/>
      <c r="F46" s="276"/>
      <c r="G46" s="276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</row>
    <row r="47" spans="1:26" ht="12.75" customHeight="1" x14ac:dyDescent="0.2">
      <c r="A47" s="275"/>
      <c r="B47" s="275"/>
      <c r="C47" s="275"/>
      <c r="D47" s="276"/>
      <c r="E47" s="276"/>
      <c r="F47" s="276"/>
      <c r="G47" s="276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</row>
    <row r="48" spans="1:26" ht="12.75" customHeight="1" x14ac:dyDescent="0.2">
      <c r="A48" s="275"/>
      <c r="B48" s="275"/>
      <c r="C48" s="275"/>
      <c r="D48" s="276"/>
      <c r="E48" s="276"/>
      <c r="F48" s="276"/>
      <c r="G48" s="276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</row>
    <row r="49" spans="1:26" ht="12.75" customHeight="1" x14ac:dyDescent="0.2">
      <c r="A49" s="275"/>
      <c r="B49" s="275"/>
      <c r="C49" s="275"/>
      <c r="D49" s="276"/>
      <c r="E49" s="276"/>
      <c r="F49" s="276"/>
      <c r="G49" s="276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</row>
    <row r="50" spans="1:26" ht="12.75" customHeight="1" x14ac:dyDescent="0.2">
      <c r="A50" s="275"/>
      <c r="B50" s="275"/>
      <c r="C50" s="275"/>
      <c r="D50" s="276"/>
      <c r="E50" s="276"/>
      <c r="F50" s="276"/>
      <c r="G50" s="276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</row>
    <row r="51" spans="1:26" ht="12.75" customHeight="1" x14ac:dyDescent="0.2">
      <c r="A51" s="275"/>
      <c r="B51" s="275"/>
      <c r="C51" s="275"/>
      <c r="D51" s="276"/>
      <c r="E51" s="276"/>
      <c r="F51" s="276"/>
      <c r="G51" s="276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</row>
    <row r="52" spans="1:26" ht="12.75" customHeight="1" x14ac:dyDescent="0.2">
      <c r="A52" s="275"/>
      <c r="B52" s="275"/>
      <c r="C52" s="275"/>
      <c r="D52" s="276"/>
      <c r="E52" s="276"/>
      <c r="F52" s="276"/>
      <c r="G52" s="276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</row>
    <row r="53" spans="1:26" ht="12.75" customHeight="1" x14ac:dyDescent="0.2">
      <c r="A53" s="275"/>
      <c r="B53" s="275"/>
      <c r="C53" s="275"/>
      <c r="D53" s="276"/>
      <c r="E53" s="276"/>
      <c r="F53" s="276"/>
      <c r="G53" s="276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</row>
    <row r="54" spans="1:26" ht="12.75" customHeight="1" x14ac:dyDescent="0.2">
      <c r="A54" s="275"/>
      <c r="B54" s="275"/>
      <c r="C54" s="275"/>
      <c r="D54" s="276"/>
      <c r="E54" s="276"/>
      <c r="F54" s="276"/>
      <c r="G54" s="276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</row>
    <row r="55" spans="1:26" ht="12.75" customHeight="1" x14ac:dyDescent="0.2">
      <c r="A55" s="275"/>
      <c r="B55" s="275"/>
      <c r="C55" s="275"/>
      <c r="D55" s="276"/>
      <c r="E55" s="276"/>
      <c r="F55" s="276"/>
      <c r="G55" s="276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</row>
    <row r="56" spans="1:26" ht="12.75" customHeight="1" x14ac:dyDescent="0.2">
      <c r="A56" s="275"/>
      <c r="B56" s="275"/>
      <c r="C56" s="275"/>
      <c r="D56" s="276"/>
      <c r="E56" s="276"/>
      <c r="F56" s="276"/>
      <c r="G56" s="276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</row>
    <row r="57" spans="1:26" ht="12.75" customHeight="1" x14ac:dyDescent="0.2">
      <c r="A57" s="275"/>
      <c r="B57" s="275"/>
      <c r="C57" s="275"/>
      <c r="D57" s="276"/>
      <c r="E57" s="276"/>
      <c r="F57" s="276"/>
      <c r="G57" s="276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</row>
    <row r="58" spans="1:26" ht="12.75" customHeight="1" x14ac:dyDescent="0.2">
      <c r="A58" s="275"/>
      <c r="B58" s="275"/>
      <c r="C58" s="275"/>
      <c r="D58" s="276"/>
      <c r="E58" s="276"/>
      <c r="F58" s="276"/>
      <c r="G58" s="276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</row>
    <row r="59" spans="1:26" ht="12.75" customHeight="1" x14ac:dyDescent="0.2">
      <c r="A59" s="275"/>
      <c r="B59" s="275"/>
      <c r="C59" s="275"/>
      <c r="D59" s="276"/>
      <c r="E59" s="276"/>
      <c r="F59" s="276"/>
      <c r="G59" s="276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</row>
    <row r="60" spans="1:26" ht="12.75" customHeight="1" x14ac:dyDescent="0.2">
      <c r="A60" s="275"/>
      <c r="B60" s="275"/>
      <c r="C60" s="275"/>
      <c r="D60" s="276"/>
      <c r="E60" s="276"/>
      <c r="F60" s="276"/>
      <c r="G60" s="276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</row>
    <row r="61" spans="1:26" ht="12.75" customHeight="1" x14ac:dyDescent="0.2">
      <c r="A61" s="275"/>
      <c r="B61" s="275"/>
      <c r="C61" s="275"/>
      <c r="D61" s="276"/>
      <c r="E61" s="276"/>
      <c r="F61" s="276"/>
      <c r="G61" s="276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</row>
    <row r="62" spans="1:26" ht="12.75" customHeight="1" x14ac:dyDescent="0.2">
      <c r="A62" s="275"/>
      <c r="B62" s="275"/>
      <c r="C62" s="275"/>
      <c r="D62" s="276"/>
      <c r="E62" s="276"/>
      <c r="F62" s="276"/>
      <c r="G62" s="276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</row>
    <row r="63" spans="1:26" ht="12.75" customHeight="1" x14ac:dyDescent="0.2">
      <c r="A63" s="275"/>
      <c r="B63" s="275"/>
      <c r="C63" s="275"/>
      <c r="D63" s="276"/>
      <c r="E63" s="276"/>
      <c r="F63" s="276"/>
      <c r="G63" s="276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</row>
    <row r="64" spans="1:26" ht="12.75" customHeight="1" x14ac:dyDescent="0.2">
      <c r="A64" s="275"/>
      <c r="B64" s="275"/>
      <c r="C64" s="275"/>
      <c r="D64" s="276"/>
      <c r="E64" s="276"/>
      <c r="F64" s="276"/>
      <c r="G64" s="276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</row>
    <row r="65" spans="1:26" ht="12.75" customHeight="1" x14ac:dyDescent="0.2">
      <c r="A65" s="275"/>
      <c r="B65" s="275"/>
      <c r="C65" s="275"/>
      <c r="D65" s="276"/>
      <c r="E65" s="276"/>
      <c r="F65" s="276"/>
      <c r="G65" s="276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</row>
    <row r="66" spans="1:26" ht="12.75" customHeight="1" x14ac:dyDescent="0.2">
      <c r="A66" s="275"/>
      <c r="B66" s="275"/>
      <c r="C66" s="275"/>
      <c r="D66" s="276"/>
      <c r="E66" s="276"/>
      <c r="F66" s="276"/>
      <c r="G66" s="276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</row>
    <row r="67" spans="1:26" ht="9" customHeight="1" x14ac:dyDescent="0.2">
      <c r="A67" s="275"/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</row>
    <row r="68" spans="1:26" ht="12.75" customHeight="1" x14ac:dyDescent="0.2">
      <c r="A68" s="275"/>
      <c r="B68" s="275"/>
      <c r="C68" s="275"/>
      <c r="D68" s="276"/>
      <c r="E68" s="276"/>
      <c r="F68" s="276"/>
      <c r="G68" s="276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</row>
    <row r="69" spans="1:26" ht="12.75" customHeight="1" x14ac:dyDescent="0.2">
      <c r="A69" s="275"/>
      <c r="B69" s="275"/>
      <c r="C69" s="275"/>
      <c r="D69" s="276"/>
      <c r="E69" s="276"/>
      <c r="F69" s="276"/>
      <c r="G69" s="276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</row>
    <row r="70" spans="1:26" ht="12.75" customHeight="1" x14ac:dyDescent="0.2">
      <c r="A70" s="275"/>
      <c r="B70" s="275"/>
      <c r="C70" s="275"/>
      <c r="D70" s="276"/>
      <c r="E70" s="276"/>
      <c r="F70" s="276"/>
      <c r="G70" s="276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</row>
    <row r="71" spans="1:26" ht="12.75" customHeight="1" x14ac:dyDescent="0.2">
      <c r="A71" s="275"/>
      <c r="B71" s="275"/>
      <c r="C71" s="275"/>
      <c r="D71" s="276"/>
      <c r="E71" s="276"/>
      <c r="F71" s="276"/>
      <c r="G71" s="276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</row>
    <row r="72" spans="1:26" ht="12.75" customHeight="1" x14ac:dyDescent="0.2">
      <c r="A72" s="275"/>
      <c r="B72" s="275"/>
      <c r="C72" s="275"/>
      <c r="D72" s="276"/>
      <c r="E72" s="276"/>
      <c r="F72" s="276"/>
      <c r="G72" s="276"/>
      <c r="H72" s="275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</row>
    <row r="73" spans="1:26" ht="12.75" customHeight="1" x14ac:dyDescent="0.2">
      <c r="A73" s="275"/>
      <c r="B73" s="275"/>
      <c r="C73" s="275"/>
      <c r="D73" s="276"/>
      <c r="E73" s="276"/>
      <c r="F73" s="276"/>
      <c r="G73" s="276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</row>
    <row r="74" spans="1:26" ht="12.75" customHeight="1" x14ac:dyDescent="0.2">
      <c r="A74" s="275"/>
      <c r="B74" s="275"/>
      <c r="C74" s="275"/>
      <c r="D74" s="276"/>
      <c r="E74" s="276"/>
      <c r="F74" s="276"/>
      <c r="G74" s="276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</row>
    <row r="75" spans="1:26" ht="12.75" customHeight="1" x14ac:dyDescent="0.2">
      <c r="A75" s="275"/>
      <c r="B75" s="275"/>
      <c r="C75" s="275"/>
      <c r="D75" s="276"/>
      <c r="E75" s="276"/>
      <c r="F75" s="276"/>
      <c r="G75" s="276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</row>
    <row r="76" spans="1:26" ht="12.75" customHeight="1" x14ac:dyDescent="0.2">
      <c r="A76" s="275"/>
      <c r="B76" s="275"/>
      <c r="C76" s="275"/>
      <c r="D76" s="276"/>
      <c r="E76" s="276"/>
      <c r="F76" s="276"/>
      <c r="G76" s="276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</row>
    <row r="77" spans="1:26" ht="12.75" customHeight="1" x14ac:dyDescent="0.2">
      <c r="A77" s="275"/>
      <c r="B77" s="275"/>
      <c r="C77" s="275"/>
      <c r="D77" s="276"/>
      <c r="E77" s="276"/>
      <c r="F77" s="276"/>
      <c r="G77" s="276"/>
      <c r="H77" s="275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</row>
    <row r="78" spans="1:26" ht="12.75" customHeight="1" x14ac:dyDescent="0.2">
      <c r="A78" s="275"/>
      <c r="B78" s="275"/>
      <c r="C78" s="275"/>
      <c r="D78" s="276"/>
      <c r="E78" s="276"/>
      <c r="F78" s="276"/>
      <c r="G78" s="276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</row>
    <row r="79" spans="1:26" ht="12.75" customHeight="1" x14ac:dyDescent="0.2">
      <c r="A79" s="275"/>
      <c r="B79" s="275"/>
      <c r="C79" s="275"/>
      <c r="D79" s="276"/>
      <c r="E79" s="276"/>
      <c r="F79" s="276"/>
      <c r="G79" s="276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</row>
    <row r="80" spans="1:26" ht="12.75" customHeight="1" x14ac:dyDescent="0.2">
      <c r="A80" s="275"/>
      <c r="B80" s="275"/>
      <c r="C80" s="275"/>
      <c r="D80" s="276"/>
      <c r="E80" s="276"/>
      <c r="F80" s="276"/>
      <c r="G80" s="276"/>
      <c r="H80" s="275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</row>
    <row r="81" spans="1:26" ht="12.75" customHeight="1" x14ac:dyDescent="0.2">
      <c r="A81" s="275"/>
      <c r="B81" s="275"/>
      <c r="C81" s="275"/>
      <c r="D81" s="276"/>
      <c r="E81" s="276"/>
      <c r="F81" s="276"/>
      <c r="G81" s="276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</row>
    <row r="82" spans="1:26" ht="12.75" customHeight="1" x14ac:dyDescent="0.2">
      <c r="A82" s="275"/>
      <c r="B82" s="275"/>
      <c r="C82" s="275"/>
      <c r="D82" s="276"/>
      <c r="E82" s="276"/>
      <c r="F82" s="276"/>
      <c r="G82" s="276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</row>
    <row r="83" spans="1:26" ht="12.75" customHeight="1" x14ac:dyDescent="0.2">
      <c r="A83" s="275"/>
      <c r="B83" s="275"/>
      <c r="C83" s="275"/>
      <c r="D83" s="276"/>
      <c r="E83" s="276"/>
      <c r="F83" s="276"/>
      <c r="G83" s="276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</row>
    <row r="84" spans="1:26" ht="12.75" customHeight="1" x14ac:dyDescent="0.2">
      <c r="A84" s="275"/>
      <c r="B84" s="275"/>
      <c r="C84" s="275"/>
      <c r="D84" s="276"/>
      <c r="E84" s="276"/>
      <c r="F84" s="276"/>
      <c r="G84" s="276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</row>
    <row r="85" spans="1:26" ht="12.75" customHeight="1" x14ac:dyDescent="0.2">
      <c r="A85" s="275"/>
      <c r="B85" s="275"/>
      <c r="C85" s="275"/>
      <c r="D85" s="276"/>
      <c r="E85" s="276"/>
      <c r="F85" s="276"/>
      <c r="G85" s="276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</row>
    <row r="86" spans="1:26" ht="12.75" customHeight="1" x14ac:dyDescent="0.2">
      <c r="A86" s="275"/>
      <c r="B86" s="275"/>
      <c r="C86" s="275"/>
      <c r="D86" s="276"/>
      <c r="E86" s="276"/>
      <c r="F86" s="276"/>
      <c r="G86" s="276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</row>
    <row r="87" spans="1:26" ht="12.75" customHeight="1" x14ac:dyDescent="0.2">
      <c r="A87" s="275"/>
      <c r="B87" s="275"/>
      <c r="C87" s="275"/>
      <c r="D87" s="276"/>
      <c r="E87" s="276"/>
      <c r="F87" s="276"/>
      <c r="G87" s="276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</row>
    <row r="88" spans="1:26" ht="12.75" customHeight="1" x14ac:dyDescent="0.2">
      <c r="A88" s="275"/>
      <c r="B88" s="275"/>
      <c r="C88" s="275"/>
      <c r="D88" s="276"/>
      <c r="E88" s="276"/>
      <c r="F88" s="276"/>
      <c r="G88" s="276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</row>
    <row r="89" spans="1:26" ht="12.75" customHeight="1" x14ac:dyDescent="0.2">
      <c r="A89" s="275"/>
      <c r="B89" s="275"/>
      <c r="C89" s="275"/>
      <c r="D89" s="276"/>
      <c r="E89" s="276"/>
      <c r="F89" s="276"/>
      <c r="G89" s="276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</row>
    <row r="90" spans="1:26" ht="12.75" customHeight="1" x14ac:dyDescent="0.2">
      <c r="A90" s="275"/>
      <c r="B90" s="275"/>
      <c r="C90" s="275"/>
      <c r="D90" s="276"/>
      <c r="E90" s="276"/>
      <c r="F90" s="276"/>
      <c r="G90" s="276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</row>
    <row r="91" spans="1:26" ht="12.75" customHeight="1" x14ac:dyDescent="0.2">
      <c r="A91" s="275"/>
      <c r="B91" s="275"/>
      <c r="C91" s="275"/>
      <c r="D91" s="276"/>
      <c r="E91" s="276"/>
      <c r="F91" s="276"/>
      <c r="G91" s="276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</row>
    <row r="92" spans="1:26" ht="12.75" customHeight="1" x14ac:dyDescent="0.2">
      <c r="A92" s="275"/>
      <c r="B92" s="275"/>
      <c r="C92" s="275"/>
      <c r="D92" s="276"/>
      <c r="E92" s="276"/>
      <c r="F92" s="276"/>
      <c r="G92" s="276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</row>
    <row r="93" spans="1:26" ht="12.75" customHeight="1" x14ac:dyDescent="0.2">
      <c r="A93" s="275"/>
      <c r="B93" s="275"/>
      <c r="C93" s="275"/>
      <c r="D93" s="276"/>
      <c r="E93" s="276"/>
      <c r="F93" s="276"/>
      <c r="G93" s="276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</row>
    <row r="94" spans="1:26" ht="12.75" customHeight="1" x14ac:dyDescent="0.2">
      <c r="A94" s="275"/>
      <c r="B94" s="275"/>
      <c r="C94" s="275"/>
      <c r="D94" s="276"/>
      <c r="E94" s="276"/>
      <c r="F94" s="276"/>
      <c r="G94" s="276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</row>
    <row r="95" spans="1:26" ht="12.75" customHeight="1" x14ac:dyDescent="0.2">
      <c r="A95" s="275"/>
      <c r="B95" s="275"/>
      <c r="C95" s="275"/>
      <c r="D95" s="276"/>
      <c r="E95" s="276"/>
      <c r="F95" s="276"/>
      <c r="G95" s="276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</row>
    <row r="96" spans="1:26" ht="12.75" customHeight="1" x14ac:dyDescent="0.2">
      <c r="A96" s="275"/>
      <c r="B96" s="275"/>
      <c r="C96" s="275"/>
      <c r="D96" s="276"/>
      <c r="E96" s="276"/>
      <c r="F96" s="276"/>
      <c r="G96" s="276"/>
      <c r="H96" s="275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</row>
    <row r="97" spans="1:26" ht="12.75" customHeight="1" x14ac:dyDescent="0.2">
      <c r="A97" s="275"/>
      <c r="B97" s="275"/>
      <c r="C97" s="275"/>
      <c r="D97" s="276"/>
      <c r="E97" s="276"/>
      <c r="F97" s="276"/>
      <c r="G97" s="276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</row>
    <row r="98" spans="1:26" ht="12.75" customHeight="1" x14ac:dyDescent="0.2">
      <c r="A98" s="275"/>
      <c r="B98" s="275"/>
      <c r="C98" s="275"/>
      <c r="D98" s="276"/>
      <c r="E98" s="276"/>
      <c r="F98" s="276"/>
      <c r="G98" s="276"/>
      <c r="H98" s="275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</row>
    <row r="99" spans="1:26" ht="12.75" customHeight="1" x14ac:dyDescent="0.2">
      <c r="A99" s="275"/>
      <c r="B99" s="275"/>
      <c r="C99" s="275"/>
      <c r="D99" s="276"/>
      <c r="E99" s="276"/>
      <c r="F99" s="276"/>
      <c r="G99" s="276"/>
      <c r="H99" s="275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</row>
    <row r="100" spans="1:26" ht="12.75" customHeight="1" x14ac:dyDescent="0.2">
      <c r="A100" s="275"/>
      <c r="B100" s="275"/>
      <c r="C100" s="275"/>
      <c r="D100" s="276"/>
      <c r="E100" s="276"/>
      <c r="F100" s="276"/>
      <c r="G100" s="276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</row>
    <row r="101" spans="1:26" ht="12.75" customHeight="1" x14ac:dyDescent="0.2">
      <c r="A101" s="275"/>
      <c r="B101" s="275"/>
      <c r="C101" s="275"/>
      <c r="D101" s="276"/>
      <c r="E101" s="276"/>
      <c r="F101" s="276"/>
      <c r="G101" s="276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</row>
    <row r="102" spans="1:26" ht="12.75" customHeight="1" x14ac:dyDescent="0.2">
      <c r="A102" s="275"/>
      <c r="B102" s="275"/>
      <c r="C102" s="275"/>
      <c r="D102" s="276"/>
      <c r="E102" s="276"/>
      <c r="F102" s="276"/>
      <c r="G102" s="276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</row>
    <row r="103" spans="1:26" ht="12.75" customHeight="1" x14ac:dyDescent="0.2">
      <c r="A103" s="275"/>
      <c r="B103" s="275"/>
      <c r="C103" s="275"/>
      <c r="D103" s="276"/>
      <c r="E103" s="276"/>
      <c r="F103" s="276"/>
      <c r="G103" s="276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</row>
    <row r="104" spans="1:26" ht="12.75" customHeight="1" x14ac:dyDescent="0.2">
      <c r="A104" s="275"/>
      <c r="B104" s="275"/>
      <c r="C104" s="275"/>
      <c r="D104" s="276"/>
      <c r="E104" s="276"/>
      <c r="F104" s="276"/>
      <c r="G104" s="276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</row>
    <row r="105" spans="1:26" ht="12.75" customHeight="1" x14ac:dyDescent="0.2">
      <c r="A105" s="275"/>
      <c r="B105" s="275"/>
      <c r="C105" s="275"/>
      <c r="D105" s="276"/>
      <c r="E105" s="276"/>
      <c r="F105" s="276"/>
      <c r="G105" s="276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</row>
    <row r="106" spans="1:26" ht="12.75" customHeight="1" x14ac:dyDescent="0.2">
      <c r="A106" s="275"/>
      <c r="B106" s="275"/>
      <c r="C106" s="275"/>
      <c r="D106" s="276"/>
      <c r="E106" s="276"/>
      <c r="F106" s="276"/>
      <c r="G106" s="276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</row>
    <row r="107" spans="1:26" ht="12.75" customHeight="1" x14ac:dyDescent="0.2">
      <c r="A107" s="275"/>
      <c r="B107" s="275"/>
      <c r="C107" s="275"/>
      <c r="D107" s="276"/>
      <c r="E107" s="276"/>
      <c r="F107" s="276"/>
      <c r="G107" s="276"/>
      <c r="H107" s="275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</row>
    <row r="108" spans="1:26" ht="12.75" customHeight="1" x14ac:dyDescent="0.2">
      <c r="A108" s="275"/>
      <c r="B108" s="275"/>
      <c r="C108" s="275"/>
      <c r="D108" s="276"/>
      <c r="E108" s="276"/>
      <c r="F108" s="276"/>
      <c r="G108" s="276"/>
      <c r="H108" s="275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</row>
    <row r="109" spans="1:26" ht="12.75" customHeight="1" x14ac:dyDescent="0.2">
      <c r="A109" s="275"/>
      <c r="B109" s="275"/>
      <c r="C109" s="275"/>
      <c r="D109" s="276"/>
      <c r="E109" s="276"/>
      <c r="F109" s="276"/>
      <c r="G109" s="276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</row>
    <row r="110" spans="1:26" ht="12.75" customHeight="1" x14ac:dyDescent="0.2">
      <c r="A110" s="275"/>
      <c r="B110" s="275"/>
      <c r="C110" s="275"/>
      <c r="D110" s="276"/>
      <c r="E110" s="276"/>
      <c r="F110" s="276"/>
      <c r="G110" s="276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</row>
    <row r="111" spans="1:26" ht="12.75" customHeight="1" x14ac:dyDescent="0.2">
      <c r="A111" s="275"/>
      <c r="B111" s="275"/>
      <c r="C111" s="275"/>
      <c r="D111" s="276"/>
      <c r="E111" s="276"/>
      <c r="F111" s="276"/>
      <c r="G111" s="276"/>
      <c r="H111" s="275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</row>
    <row r="112" spans="1:26" ht="12.75" customHeight="1" x14ac:dyDescent="0.2">
      <c r="A112" s="275"/>
      <c r="B112" s="275"/>
      <c r="C112" s="275"/>
      <c r="D112" s="276"/>
      <c r="E112" s="276"/>
      <c r="F112" s="276"/>
      <c r="G112" s="276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</row>
    <row r="113" spans="1:26" ht="12.75" customHeight="1" x14ac:dyDescent="0.2">
      <c r="A113" s="275"/>
      <c r="B113" s="275"/>
      <c r="C113" s="275"/>
      <c r="D113" s="276"/>
      <c r="E113" s="276"/>
      <c r="F113" s="276"/>
      <c r="G113" s="276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</row>
    <row r="114" spans="1:26" ht="12.75" customHeight="1" x14ac:dyDescent="0.2">
      <c r="A114" s="275"/>
      <c r="B114" s="275"/>
      <c r="C114" s="275"/>
      <c r="D114" s="276"/>
      <c r="E114" s="276"/>
      <c r="F114" s="276"/>
      <c r="G114" s="276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</row>
    <row r="115" spans="1:26" ht="12.75" customHeight="1" x14ac:dyDescent="0.2">
      <c r="A115" s="275"/>
      <c r="B115" s="275"/>
      <c r="C115" s="275"/>
      <c r="D115" s="276"/>
      <c r="E115" s="276"/>
      <c r="F115" s="276"/>
      <c r="G115" s="276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</row>
    <row r="116" spans="1:26" ht="12.75" customHeight="1" x14ac:dyDescent="0.2">
      <c r="A116" s="275"/>
      <c r="B116" s="275"/>
      <c r="C116" s="275"/>
      <c r="D116" s="276"/>
      <c r="E116" s="276"/>
      <c r="F116" s="276"/>
      <c r="G116" s="276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</row>
    <row r="117" spans="1:26" ht="12.75" customHeight="1" x14ac:dyDescent="0.2">
      <c r="A117" s="275"/>
      <c r="B117" s="275"/>
      <c r="C117" s="275"/>
      <c r="D117" s="276"/>
      <c r="E117" s="276"/>
      <c r="F117" s="276"/>
      <c r="G117" s="276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</row>
    <row r="118" spans="1:26" ht="12.75" customHeight="1" x14ac:dyDescent="0.2">
      <c r="A118" s="275"/>
      <c r="B118" s="275"/>
      <c r="C118" s="275"/>
      <c r="D118" s="276"/>
      <c r="E118" s="276"/>
      <c r="F118" s="276"/>
      <c r="G118" s="276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</row>
    <row r="119" spans="1:26" ht="12.75" customHeight="1" x14ac:dyDescent="0.2">
      <c r="A119" s="275"/>
      <c r="B119" s="275"/>
      <c r="C119" s="275"/>
      <c r="D119" s="276"/>
      <c r="E119" s="276"/>
      <c r="F119" s="276"/>
      <c r="G119" s="276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</row>
    <row r="120" spans="1:26" ht="12.75" customHeight="1" x14ac:dyDescent="0.2">
      <c r="A120" s="275"/>
      <c r="B120" s="275"/>
      <c r="C120" s="275"/>
      <c r="D120" s="276"/>
      <c r="E120" s="276"/>
      <c r="F120" s="276"/>
      <c r="G120" s="276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</row>
    <row r="121" spans="1:26" ht="12.75" customHeight="1" x14ac:dyDescent="0.2">
      <c r="A121" s="275"/>
      <c r="B121" s="275"/>
      <c r="C121" s="275"/>
      <c r="D121" s="276"/>
      <c r="E121" s="276"/>
      <c r="F121" s="276"/>
      <c r="G121" s="276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</row>
    <row r="122" spans="1:26" ht="12.75" customHeight="1" x14ac:dyDescent="0.2">
      <c r="A122" s="275"/>
      <c r="B122" s="275"/>
      <c r="C122" s="275"/>
      <c r="D122" s="276"/>
      <c r="E122" s="276"/>
      <c r="F122" s="276"/>
      <c r="G122" s="276"/>
      <c r="H122" s="275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</row>
    <row r="123" spans="1:26" ht="12.75" customHeight="1" x14ac:dyDescent="0.2">
      <c r="A123" s="275"/>
      <c r="B123" s="275"/>
      <c r="C123" s="275"/>
      <c r="D123" s="276"/>
      <c r="E123" s="276"/>
      <c r="F123" s="276"/>
      <c r="G123" s="276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</row>
    <row r="124" spans="1:26" ht="12.75" customHeight="1" x14ac:dyDescent="0.2">
      <c r="A124" s="275"/>
      <c r="B124" s="275"/>
      <c r="C124" s="275"/>
      <c r="D124" s="276"/>
      <c r="E124" s="276"/>
      <c r="F124" s="276"/>
      <c r="G124" s="276"/>
      <c r="H124" s="275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</row>
    <row r="125" spans="1:26" ht="12.75" customHeight="1" x14ac:dyDescent="0.2">
      <c r="A125" s="275"/>
      <c r="B125" s="275"/>
      <c r="C125" s="275"/>
      <c r="D125" s="276"/>
      <c r="E125" s="276"/>
      <c r="F125" s="276"/>
      <c r="G125" s="276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</row>
    <row r="126" spans="1:26" ht="12.75" customHeight="1" x14ac:dyDescent="0.2">
      <c r="A126" s="275"/>
      <c r="B126" s="275"/>
      <c r="C126" s="275"/>
      <c r="D126" s="276"/>
      <c r="E126" s="276"/>
      <c r="F126" s="276"/>
      <c r="G126" s="276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</row>
    <row r="127" spans="1:26" ht="12.75" customHeight="1" x14ac:dyDescent="0.2">
      <c r="A127" s="275"/>
      <c r="B127" s="275"/>
      <c r="C127" s="275"/>
      <c r="D127" s="276"/>
      <c r="E127" s="276"/>
      <c r="F127" s="276"/>
      <c r="G127" s="276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</row>
    <row r="128" spans="1:26" ht="12.75" customHeight="1" x14ac:dyDescent="0.2">
      <c r="A128" s="275"/>
      <c r="B128" s="275"/>
      <c r="C128" s="275"/>
      <c r="D128" s="276"/>
      <c r="E128" s="276"/>
      <c r="F128" s="276"/>
      <c r="G128" s="276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</row>
    <row r="129" spans="1:26" ht="12.75" customHeight="1" x14ac:dyDescent="0.2">
      <c r="A129" s="275"/>
      <c r="B129" s="275"/>
      <c r="C129" s="275"/>
      <c r="D129" s="276"/>
      <c r="E129" s="276"/>
      <c r="F129" s="276"/>
      <c r="G129" s="276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</row>
    <row r="130" spans="1:26" ht="12.75" customHeight="1" x14ac:dyDescent="0.2">
      <c r="A130" s="275"/>
      <c r="B130" s="275"/>
      <c r="C130" s="275"/>
      <c r="D130" s="276"/>
      <c r="E130" s="276"/>
      <c r="F130" s="276"/>
      <c r="G130" s="276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</row>
    <row r="131" spans="1:26" ht="12.75" customHeight="1" x14ac:dyDescent="0.2">
      <c r="A131" s="275"/>
      <c r="B131" s="275"/>
      <c r="C131" s="275"/>
      <c r="D131" s="276"/>
      <c r="E131" s="276"/>
      <c r="F131" s="276"/>
      <c r="G131" s="276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</row>
    <row r="132" spans="1:26" ht="12.75" customHeight="1" x14ac:dyDescent="0.2">
      <c r="A132" s="275"/>
      <c r="B132" s="275"/>
      <c r="C132" s="275"/>
      <c r="D132" s="276"/>
      <c r="E132" s="276"/>
      <c r="F132" s="276"/>
      <c r="G132" s="276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</row>
    <row r="133" spans="1:26" ht="12.75" customHeight="1" x14ac:dyDescent="0.2">
      <c r="A133" s="275"/>
      <c r="B133" s="275"/>
      <c r="C133" s="275"/>
      <c r="D133" s="276"/>
      <c r="E133" s="276"/>
      <c r="F133" s="276"/>
      <c r="G133" s="276"/>
      <c r="H133" s="275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</row>
    <row r="134" spans="1:26" ht="12.75" customHeight="1" x14ac:dyDescent="0.2">
      <c r="A134" s="275"/>
      <c r="B134" s="275"/>
      <c r="C134" s="275"/>
      <c r="D134" s="276"/>
      <c r="E134" s="276"/>
      <c r="F134" s="276"/>
      <c r="G134" s="276"/>
      <c r="H134" s="275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</row>
    <row r="135" spans="1:26" ht="12.75" customHeight="1" x14ac:dyDescent="0.2">
      <c r="A135" s="275"/>
      <c r="B135" s="275"/>
      <c r="C135" s="275"/>
      <c r="D135" s="276"/>
      <c r="E135" s="276"/>
      <c r="F135" s="276"/>
      <c r="G135" s="276"/>
      <c r="H135" s="275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</row>
    <row r="136" spans="1:26" ht="12.75" customHeight="1" x14ac:dyDescent="0.2">
      <c r="A136" s="275"/>
      <c r="B136" s="275"/>
      <c r="C136" s="275"/>
      <c r="D136" s="276"/>
      <c r="E136" s="276"/>
      <c r="F136" s="276"/>
      <c r="G136" s="276"/>
      <c r="H136" s="275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</row>
    <row r="137" spans="1:26" ht="12.75" customHeight="1" x14ac:dyDescent="0.2">
      <c r="A137" s="275"/>
      <c r="B137" s="275"/>
      <c r="C137" s="275"/>
      <c r="D137" s="276"/>
      <c r="E137" s="276"/>
      <c r="F137" s="276"/>
      <c r="G137" s="276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</row>
    <row r="138" spans="1:26" ht="12.75" customHeight="1" x14ac:dyDescent="0.2">
      <c r="A138" s="275"/>
      <c r="B138" s="275"/>
      <c r="C138" s="275"/>
      <c r="D138" s="276"/>
      <c r="E138" s="276"/>
      <c r="F138" s="276"/>
      <c r="G138" s="276"/>
      <c r="H138" s="275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</row>
    <row r="139" spans="1:26" ht="12.75" customHeight="1" x14ac:dyDescent="0.2">
      <c r="A139" s="275"/>
      <c r="B139" s="275"/>
      <c r="C139" s="275"/>
      <c r="D139" s="276"/>
      <c r="E139" s="276"/>
      <c r="F139" s="276"/>
      <c r="G139" s="276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</row>
    <row r="140" spans="1:26" ht="12.75" customHeight="1" x14ac:dyDescent="0.2">
      <c r="A140" s="275"/>
      <c r="B140" s="275"/>
      <c r="C140" s="275"/>
      <c r="D140" s="276"/>
      <c r="E140" s="276"/>
      <c r="F140" s="276"/>
      <c r="G140" s="276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</row>
    <row r="141" spans="1:26" ht="12.75" customHeight="1" x14ac:dyDescent="0.2">
      <c r="A141" s="275"/>
      <c r="B141" s="275"/>
      <c r="C141" s="275"/>
      <c r="D141" s="276"/>
      <c r="E141" s="276"/>
      <c r="F141" s="276"/>
      <c r="G141" s="276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</row>
    <row r="142" spans="1:26" ht="12.75" customHeight="1" x14ac:dyDescent="0.2">
      <c r="A142" s="275"/>
      <c r="B142" s="275"/>
      <c r="C142" s="275"/>
      <c r="D142" s="276"/>
      <c r="E142" s="276"/>
      <c r="F142" s="276"/>
      <c r="G142" s="276"/>
      <c r="H142" s="275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</row>
    <row r="143" spans="1:26" ht="12.75" customHeight="1" x14ac:dyDescent="0.2">
      <c r="A143" s="275"/>
      <c r="B143" s="275"/>
      <c r="C143" s="275"/>
      <c r="D143" s="276"/>
      <c r="E143" s="276"/>
      <c r="F143" s="276"/>
      <c r="G143" s="276"/>
      <c r="H143" s="275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  <c r="X143" s="275"/>
      <c r="Y143" s="275"/>
      <c r="Z143" s="275"/>
    </row>
    <row r="144" spans="1:26" ht="12.75" customHeight="1" x14ac:dyDescent="0.2">
      <c r="A144" s="275"/>
      <c r="B144" s="275"/>
      <c r="C144" s="275"/>
      <c r="D144" s="276"/>
      <c r="E144" s="276"/>
      <c r="F144" s="276"/>
      <c r="G144" s="276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</row>
    <row r="145" spans="1:26" ht="12.75" customHeight="1" x14ac:dyDescent="0.2">
      <c r="A145" s="275"/>
      <c r="B145" s="275"/>
      <c r="C145" s="275"/>
      <c r="D145" s="276"/>
      <c r="E145" s="276"/>
      <c r="F145" s="276"/>
      <c r="G145" s="276"/>
      <c r="H145" s="275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</row>
    <row r="146" spans="1:26" ht="12.75" customHeight="1" x14ac:dyDescent="0.2">
      <c r="A146" s="275"/>
      <c r="B146" s="275"/>
      <c r="C146" s="275"/>
      <c r="D146" s="276"/>
      <c r="E146" s="276"/>
      <c r="F146" s="276"/>
      <c r="G146" s="276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</row>
    <row r="147" spans="1:26" ht="12.75" customHeight="1" x14ac:dyDescent="0.2">
      <c r="A147" s="275"/>
      <c r="B147" s="275"/>
      <c r="C147" s="275"/>
      <c r="D147" s="276"/>
      <c r="E147" s="276"/>
      <c r="F147" s="276"/>
      <c r="G147" s="276"/>
      <c r="H147" s="275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</row>
    <row r="148" spans="1:26" ht="12.75" customHeight="1" x14ac:dyDescent="0.2">
      <c r="A148" s="275"/>
      <c r="B148" s="275"/>
      <c r="C148" s="275"/>
      <c r="D148" s="276"/>
      <c r="E148" s="276"/>
      <c r="F148" s="276"/>
      <c r="G148" s="276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</row>
    <row r="149" spans="1:26" ht="12.75" customHeight="1" x14ac:dyDescent="0.2">
      <c r="A149" s="275"/>
      <c r="B149" s="275"/>
      <c r="C149" s="275"/>
      <c r="D149" s="276"/>
      <c r="E149" s="276"/>
      <c r="F149" s="276"/>
      <c r="G149" s="276"/>
      <c r="H149" s="275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  <c r="X149" s="275"/>
      <c r="Y149" s="275"/>
      <c r="Z149" s="275"/>
    </row>
    <row r="150" spans="1:26" ht="12.75" customHeight="1" x14ac:dyDescent="0.2">
      <c r="A150" s="275"/>
      <c r="B150" s="275"/>
      <c r="C150" s="275"/>
      <c r="D150" s="276"/>
      <c r="E150" s="276"/>
      <c r="F150" s="276"/>
      <c r="G150" s="276"/>
      <c r="H150" s="275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  <c r="X150" s="275"/>
      <c r="Y150" s="275"/>
      <c r="Z150" s="275"/>
    </row>
    <row r="151" spans="1:26" ht="12.75" customHeight="1" x14ac:dyDescent="0.2">
      <c r="A151" s="275"/>
      <c r="B151" s="275"/>
      <c r="C151" s="275"/>
      <c r="D151" s="276"/>
      <c r="E151" s="276"/>
      <c r="F151" s="276"/>
      <c r="G151" s="276"/>
      <c r="H151" s="275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  <c r="X151" s="275"/>
      <c r="Y151" s="275"/>
      <c r="Z151" s="275"/>
    </row>
    <row r="152" spans="1:26" ht="12.75" customHeight="1" x14ac:dyDescent="0.2">
      <c r="A152" s="275"/>
      <c r="B152" s="275"/>
      <c r="C152" s="275"/>
      <c r="D152" s="276"/>
      <c r="E152" s="276"/>
      <c r="F152" s="276"/>
      <c r="G152" s="276"/>
      <c r="H152" s="275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</row>
    <row r="153" spans="1:26" ht="12.75" customHeight="1" x14ac:dyDescent="0.2">
      <c r="A153" s="275"/>
      <c r="B153" s="275"/>
      <c r="C153" s="275"/>
      <c r="D153" s="276"/>
      <c r="E153" s="276"/>
      <c r="F153" s="276"/>
      <c r="G153" s="276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</row>
    <row r="154" spans="1:26" ht="12.75" customHeight="1" x14ac:dyDescent="0.2">
      <c r="A154" s="275"/>
      <c r="B154" s="275"/>
      <c r="C154" s="275"/>
      <c r="D154" s="276"/>
      <c r="E154" s="276"/>
      <c r="F154" s="276"/>
      <c r="G154" s="276"/>
      <c r="H154" s="275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  <c r="X154" s="275"/>
      <c r="Y154" s="275"/>
      <c r="Z154" s="275"/>
    </row>
    <row r="155" spans="1:26" ht="12.75" customHeight="1" x14ac:dyDescent="0.2">
      <c r="A155" s="275"/>
      <c r="B155" s="275"/>
      <c r="C155" s="275"/>
      <c r="D155" s="276"/>
      <c r="E155" s="276"/>
      <c r="F155" s="276"/>
      <c r="G155" s="276"/>
      <c r="H155" s="275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5"/>
      <c r="Z155" s="275"/>
    </row>
    <row r="156" spans="1:26" ht="12.75" customHeight="1" x14ac:dyDescent="0.2">
      <c r="A156" s="275"/>
      <c r="B156" s="275"/>
      <c r="C156" s="275"/>
      <c r="D156" s="276"/>
      <c r="E156" s="276"/>
      <c r="F156" s="276"/>
      <c r="G156" s="276"/>
      <c r="H156" s="275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  <c r="X156" s="275"/>
      <c r="Y156" s="275"/>
      <c r="Z156" s="275"/>
    </row>
    <row r="157" spans="1:26" ht="12.75" customHeight="1" x14ac:dyDescent="0.2">
      <c r="A157" s="275"/>
      <c r="B157" s="275"/>
      <c r="C157" s="275"/>
      <c r="D157" s="276"/>
      <c r="E157" s="276"/>
      <c r="F157" s="276"/>
      <c r="G157" s="276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275"/>
      <c r="Y157" s="275"/>
      <c r="Z157" s="275"/>
    </row>
    <row r="158" spans="1:26" ht="12.75" customHeight="1" x14ac:dyDescent="0.2">
      <c r="A158" s="275"/>
      <c r="B158" s="275"/>
      <c r="C158" s="275"/>
      <c r="D158" s="276"/>
      <c r="E158" s="276"/>
      <c r="F158" s="276"/>
      <c r="G158" s="276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</row>
    <row r="159" spans="1:26" ht="12.75" customHeight="1" x14ac:dyDescent="0.2">
      <c r="A159" s="275"/>
      <c r="B159" s="275"/>
      <c r="C159" s="275"/>
      <c r="D159" s="276"/>
      <c r="E159" s="276"/>
      <c r="F159" s="276"/>
      <c r="G159" s="276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</row>
    <row r="160" spans="1:26" ht="12.75" customHeight="1" x14ac:dyDescent="0.2">
      <c r="A160" s="275"/>
      <c r="B160" s="275"/>
      <c r="C160" s="275"/>
      <c r="D160" s="276"/>
      <c r="E160" s="276"/>
      <c r="F160" s="276"/>
      <c r="G160" s="276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</row>
    <row r="161" spans="1:26" ht="12.75" customHeight="1" x14ac:dyDescent="0.2">
      <c r="A161" s="275"/>
      <c r="B161" s="275"/>
      <c r="C161" s="275"/>
      <c r="D161" s="276"/>
      <c r="E161" s="276"/>
      <c r="F161" s="276"/>
      <c r="G161" s="276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</row>
    <row r="162" spans="1:26" ht="12.75" customHeight="1" x14ac:dyDescent="0.2">
      <c r="A162" s="275"/>
      <c r="B162" s="275"/>
      <c r="C162" s="275"/>
      <c r="D162" s="276"/>
      <c r="E162" s="276"/>
      <c r="F162" s="276"/>
      <c r="G162" s="276"/>
      <c r="H162" s="275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</row>
    <row r="163" spans="1:26" ht="12.75" customHeight="1" x14ac:dyDescent="0.2">
      <c r="A163" s="275"/>
      <c r="B163" s="275"/>
      <c r="C163" s="275"/>
      <c r="D163" s="276"/>
      <c r="E163" s="276"/>
      <c r="F163" s="276"/>
      <c r="G163" s="276"/>
      <c r="H163" s="275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</row>
    <row r="164" spans="1:26" ht="12.75" customHeight="1" x14ac:dyDescent="0.2">
      <c r="A164" s="275"/>
      <c r="B164" s="275"/>
      <c r="C164" s="275"/>
      <c r="D164" s="276"/>
      <c r="E164" s="276"/>
      <c r="F164" s="276"/>
      <c r="G164" s="276"/>
      <c r="H164" s="275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</row>
    <row r="165" spans="1:26" ht="12.75" customHeight="1" x14ac:dyDescent="0.2">
      <c r="A165" s="275"/>
      <c r="B165" s="275"/>
      <c r="C165" s="275"/>
      <c r="D165" s="276"/>
      <c r="E165" s="276"/>
      <c r="F165" s="276"/>
      <c r="G165" s="276"/>
      <c r="H165" s="275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</row>
    <row r="166" spans="1:26" ht="12.75" customHeight="1" x14ac:dyDescent="0.2">
      <c r="A166" s="275"/>
      <c r="B166" s="275"/>
      <c r="C166" s="275"/>
      <c r="D166" s="276"/>
      <c r="E166" s="276"/>
      <c r="F166" s="276"/>
      <c r="G166" s="276"/>
      <c r="H166" s="275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</row>
    <row r="167" spans="1:26" ht="12.75" customHeight="1" x14ac:dyDescent="0.2">
      <c r="A167" s="275"/>
      <c r="B167" s="275"/>
      <c r="C167" s="275"/>
      <c r="D167" s="276"/>
      <c r="E167" s="276"/>
      <c r="F167" s="276"/>
      <c r="G167" s="276"/>
      <c r="H167" s="275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</row>
    <row r="168" spans="1:26" ht="12.75" customHeight="1" x14ac:dyDescent="0.2">
      <c r="A168" s="275"/>
      <c r="B168" s="275"/>
      <c r="C168" s="275"/>
      <c r="D168" s="276"/>
      <c r="E168" s="276"/>
      <c r="F168" s="276"/>
      <c r="G168" s="276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</row>
    <row r="169" spans="1:26" ht="12.75" customHeight="1" x14ac:dyDescent="0.2">
      <c r="A169" s="275"/>
      <c r="B169" s="275"/>
      <c r="C169" s="275"/>
      <c r="D169" s="276"/>
      <c r="E169" s="276"/>
      <c r="F169" s="276"/>
      <c r="G169" s="276"/>
      <c r="H169" s="275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</row>
    <row r="170" spans="1:26" ht="12.75" customHeight="1" x14ac:dyDescent="0.2">
      <c r="A170" s="275"/>
      <c r="B170" s="275"/>
      <c r="C170" s="275"/>
      <c r="D170" s="276"/>
      <c r="E170" s="276"/>
      <c r="F170" s="276"/>
      <c r="G170" s="276"/>
      <c r="H170" s="275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</row>
    <row r="171" spans="1:26" ht="12.75" customHeight="1" x14ac:dyDescent="0.2">
      <c r="A171" s="275"/>
      <c r="B171" s="275"/>
      <c r="C171" s="275"/>
      <c r="D171" s="276"/>
      <c r="E171" s="276"/>
      <c r="F171" s="276"/>
      <c r="G171" s="276"/>
      <c r="H171" s="275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</row>
    <row r="172" spans="1:26" ht="12.75" customHeight="1" x14ac:dyDescent="0.2">
      <c r="A172" s="275"/>
      <c r="B172" s="275"/>
      <c r="C172" s="275"/>
      <c r="D172" s="276"/>
      <c r="E172" s="276"/>
      <c r="F172" s="276"/>
      <c r="G172" s="276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</row>
    <row r="173" spans="1:26" ht="12.75" customHeight="1" x14ac:dyDescent="0.2">
      <c r="A173" s="275"/>
      <c r="B173" s="275"/>
      <c r="C173" s="275"/>
      <c r="D173" s="276"/>
      <c r="E173" s="276"/>
      <c r="F173" s="276"/>
      <c r="G173" s="276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</row>
    <row r="174" spans="1:26" ht="12.75" customHeight="1" x14ac:dyDescent="0.2">
      <c r="A174" s="275"/>
      <c r="B174" s="275"/>
      <c r="C174" s="275"/>
      <c r="D174" s="276"/>
      <c r="E174" s="276"/>
      <c r="F174" s="276"/>
      <c r="G174" s="276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</row>
    <row r="175" spans="1:26" ht="12.75" customHeight="1" x14ac:dyDescent="0.2">
      <c r="A175" s="275"/>
      <c r="B175" s="275"/>
      <c r="C175" s="275"/>
      <c r="D175" s="276"/>
      <c r="E175" s="276"/>
      <c r="F175" s="276"/>
      <c r="G175" s="276"/>
      <c r="H175" s="275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</row>
    <row r="176" spans="1:26" ht="12.75" customHeight="1" x14ac:dyDescent="0.2">
      <c r="A176" s="275"/>
      <c r="B176" s="275"/>
      <c r="C176" s="275"/>
      <c r="D176" s="276"/>
      <c r="E176" s="276"/>
      <c r="F176" s="276"/>
      <c r="G176" s="276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</row>
    <row r="177" spans="1:26" ht="12.75" customHeight="1" x14ac:dyDescent="0.2">
      <c r="A177" s="275"/>
      <c r="B177" s="275"/>
      <c r="C177" s="275"/>
      <c r="D177" s="276"/>
      <c r="E177" s="276"/>
      <c r="F177" s="276"/>
      <c r="G177" s="276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</row>
    <row r="178" spans="1:26" ht="12.75" customHeight="1" x14ac:dyDescent="0.2">
      <c r="A178" s="275"/>
      <c r="B178" s="275"/>
      <c r="C178" s="275"/>
      <c r="D178" s="276"/>
      <c r="E178" s="276"/>
      <c r="F178" s="276"/>
      <c r="G178" s="276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</row>
    <row r="179" spans="1:26" ht="12.75" customHeight="1" x14ac:dyDescent="0.2">
      <c r="A179" s="275"/>
      <c r="B179" s="275"/>
      <c r="C179" s="275"/>
      <c r="D179" s="276"/>
      <c r="E179" s="276"/>
      <c r="F179" s="276"/>
      <c r="G179" s="276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</row>
    <row r="180" spans="1:26" ht="12.75" customHeight="1" x14ac:dyDescent="0.2">
      <c r="A180" s="275"/>
      <c r="B180" s="275"/>
      <c r="C180" s="275"/>
      <c r="D180" s="276"/>
      <c r="E180" s="276"/>
      <c r="F180" s="276"/>
      <c r="G180" s="276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</row>
    <row r="181" spans="1:26" ht="12.75" customHeight="1" x14ac:dyDescent="0.2">
      <c r="A181" s="275"/>
      <c r="B181" s="275"/>
      <c r="C181" s="275"/>
      <c r="D181" s="276"/>
      <c r="E181" s="276"/>
      <c r="F181" s="276"/>
      <c r="G181" s="276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</row>
    <row r="182" spans="1:26" ht="12.75" customHeight="1" x14ac:dyDescent="0.2">
      <c r="A182" s="275"/>
      <c r="B182" s="275"/>
      <c r="C182" s="275"/>
      <c r="D182" s="276"/>
      <c r="E182" s="276"/>
      <c r="F182" s="276"/>
      <c r="G182" s="276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</row>
    <row r="183" spans="1:26" ht="12.75" customHeight="1" x14ac:dyDescent="0.2">
      <c r="A183" s="275"/>
      <c r="B183" s="275"/>
      <c r="C183" s="275"/>
      <c r="D183" s="276"/>
      <c r="E183" s="276"/>
      <c r="F183" s="276"/>
      <c r="G183" s="276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</row>
    <row r="184" spans="1:26" ht="12.75" customHeight="1" x14ac:dyDescent="0.2">
      <c r="A184" s="275"/>
      <c r="B184" s="275"/>
      <c r="C184" s="275"/>
      <c r="D184" s="276"/>
      <c r="E184" s="276"/>
      <c r="F184" s="276"/>
      <c r="G184" s="276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</row>
    <row r="185" spans="1:26" ht="12.75" customHeight="1" x14ac:dyDescent="0.2">
      <c r="A185" s="275"/>
      <c r="B185" s="275"/>
      <c r="C185" s="275"/>
      <c r="D185" s="276"/>
      <c r="E185" s="276"/>
      <c r="F185" s="276"/>
      <c r="G185" s="276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</row>
    <row r="186" spans="1:26" ht="12.75" customHeight="1" x14ac:dyDescent="0.2">
      <c r="A186" s="275"/>
      <c r="B186" s="275"/>
      <c r="C186" s="275"/>
      <c r="D186" s="276"/>
      <c r="E186" s="276"/>
      <c r="F186" s="276"/>
      <c r="G186" s="276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</row>
    <row r="187" spans="1:26" ht="12.75" customHeight="1" x14ac:dyDescent="0.2">
      <c r="A187" s="275"/>
      <c r="B187" s="275"/>
      <c r="C187" s="275"/>
      <c r="D187" s="276"/>
      <c r="E187" s="276"/>
      <c r="F187" s="276"/>
      <c r="G187" s="276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</row>
    <row r="188" spans="1:26" ht="12.75" customHeight="1" x14ac:dyDescent="0.2">
      <c r="A188" s="275"/>
      <c r="B188" s="275"/>
      <c r="C188" s="275"/>
      <c r="D188" s="276"/>
      <c r="E188" s="276"/>
      <c r="F188" s="276"/>
      <c r="G188" s="276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</row>
    <row r="189" spans="1:26" ht="12.75" customHeight="1" x14ac:dyDescent="0.2">
      <c r="A189" s="275"/>
      <c r="B189" s="275"/>
      <c r="C189" s="275"/>
      <c r="D189" s="276"/>
      <c r="E189" s="276"/>
      <c r="F189" s="276"/>
      <c r="G189" s="276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</row>
    <row r="190" spans="1:26" ht="12.75" customHeight="1" x14ac:dyDescent="0.2">
      <c r="A190" s="275"/>
      <c r="B190" s="275"/>
      <c r="C190" s="275"/>
      <c r="D190" s="276"/>
      <c r="E190" s="276"/>
      <c r="F190" s="276"/>
      <c r="G190" s="276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</row>
    <row r="191" spans="1:26" ht="12.75" customHeight="1" x14ac:dyDescent="0.2">
      <c r="A191" s="275"/>
      <c r="B191" s="275"/>
      <c r="C191" s="275"/>
      <c r="D191" s="276"/>
      <c r="E191" s="276"/>
      <c r="F191" s="276"/>
      <c r="G191" s="276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</row>
    <row r="192" spans="1:26" ht="12.75" customHeight="1" x14ac:dyDescent="0.2">
      <c r="A192" s="275"/>
      <c r="B192" s="275"/>
      <c r="C192" s="275"/>
      <c r="D192" s="276"/>
      <c r="E192" s="276"/>
      <c r="F192" s="276"/>
      <c r="G192" s="276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</row>
    <row r="193" spans="1:26" ht="12.75" customHeight="1" x14ac:dyDescent="0.2">
      <c r="A193" s="275"/>
      <c r="B193" s="275"/>
      <c r="C193" s="275"/>
      <c r="D193" s="276"/>
      <c r="E193" s="276"/>
      <c r="F193" s="276"/>
      <c r="G193" s="276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</row>
    <row r="194" spans="1:26" ht="12.75" customHeight="1" x14ac:dyDescent="0.2">
      <c r="A194" s="275"/>
      <c r="B194" s="275"/>
      <c r="C194" s="275"/>
      <c r="D194" s="276"/>
      <c r="E194" s="276"/>
      <c r="F194" s="276"/>
      <c r="G194" s="276"/>
      <c r="H194" s="275"/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</row>
    <row r="195" spans="1:26" ht="12.75" customHeight="1" x14ac:dyDescent="0.2">
      <c r="A195" s="275"/>
      <c r="B195" s="275"/>
      <c r="C195" s="275"/>
      <c r="D195" s="276"/>
      <c r="E195" s="276"/>
      <c r="F195" s="276"/>
      <c r="G195" s="276"/>
      <c r="H195" s="275"/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</row>
    <row r="196" spans="1:26" ht="12.75" customHeight="1" x14ac:dyDescent="0.2">
      <c r="A196" s="275"/>
      <c r="B196" s="275"/>
      <c r="C196" s="275"/>
      <c r="D196" s="276"/>
      <c r="E196" s="276"/>
      <c r="F196" s="276"/>
      <c r="G196" s="276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</row>
    <row r="197" spans="1:26" ht="12.75" customHeight="1" x14ac:dyDescent="0.2">
      <c r="A197" s="275"/>
      <c r="B197" s="275"/>
      <c r="C197" s="275"/>
      <c r="D197" s="276"/>
      <c r="E197" s="276"/>
      <c r="F197" s="276"/>
      <c r="G197" s="276"/>
      <c r="H197" s="275"/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</row>
    <row r="198" spans="1:26" ht="12.75" customHeight="1" x14ac:dyDescent="0.2">
      <c r="A198" s="275"/>
      <c r="B198" s="275"/>
      <c r="C198" s="275"/>
      <c r="D198" s="276"/>
      <c r="E198" s="276"/>
      <c r="F198" s="276"/>
      <c r="G198" s="276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</row>
    <row r="199" spans="1:26" ht="12.75" customHeight="1" x14ac:dyDescent="0.2">
      <c r="A199" s="275"/>
      <c r="B199" s="275"/>
      <c r="C199" s="275"/>
      <c r="D199" s="276"/>
      <c r="E199" s="276"/>
      <c r="F199" s="276"/>
      <c r="G199" s="276"/>
      <c r="H199" s="275"/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</row>
    <row r="200" spans="1:26" ht="12.75" customHeight="1" x14ac:dyDescent="0.2">
      <c r="A200" s="275"/>
      <c r="B200" s="275"/>
      <c r="C200" s="275"/>
      <c r="D200" s="276"/>
      <c r="E200" s="276"/>
      <c r="F200" s="276"/>
      <c r="G200" s="276"/>
      <c r="H200" s="275"/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</row>
    <row r="201" spans="1:26" ht="12.75" customHeight="1" x14ac:dyDescent="0.2">
      <c r="A201" s="275"/>
      <c r="B201" s="275"/>
      <c r="C201" s="275"/>
      <c r="D201" s="276"/>
      <c r="E201" s="276"/>
      <c r="F201" s="276"/>
      <c r="G201" s="276"/>
      <c r="H201" s="275"/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</row>
    <row r="202" spans="1:26" ht="12.75" customHeight="1" x14ac:dyDescent="0.2">
      <c r="A202" s="275"/>
      <c r="B202" s="275"/>
      <c r="C202" s="275"/>
      <c r="D202" s="276"/>
      <c r="E202" s="276"/>
      <c r="F202" s="276"/>
      <c r="G202" s="276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</row>
    <row r="203" spans="1:26" ht="12.75" customHeight="1" x14ac:dyDescent="0.2">
      <c r="A203" s="275"/>
      <c r="B203" s="275"/>
      <c r="C203" s="275"/>
      <c r="D203" s="276"/>
      <c r="E203" s="276"/>
      <c r="F203" s="276"/>
      <c r="G203" s="276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</row>
    <row r="204" spans="1:26" ht="12.75" customHeight="1" x14ac:dyDescent="0.2">
      <c r="A204" s="275"/>
      <c r="B204" s="275"/>
      <c r="C204" s="275"/>
      <c r="D204" s="276"/>
      <c r="E204" s="276"/>
      <c r="F204" s="276"/>
      <c r="G204" s="276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</row>
    <row r="205" spans="1:26" ht="12.75" customHeight="1" x14ac:dyDescent="0.2">
      <c r="A205" s="275"/>
      <c r="B205" s="275"/>
      <c r="C205" s="275"/>
      <c r="D205" s="276"/>
      <c r="E205" s="276"/>
      <c r="F205" s="276"/>
      <c r="G205" s="276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</row>
    <row r="206" spans="1:26" ht="12.75" customHeight="1" x14ac:dyDescent="0.2">
      <c r="A206" s="275"/>
      <c r="B206" s="275"/>
      <c r="C206" s="275"/>
      <c r="D206" s="276"/>
      <c r="E206" s="276"/>
      <c r="F206" s="276"/>
      <c r="G206" s="276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</row>
    <row r="207" spans="1:26" ht="12.75" customHeight="1" x14ac:dyDescent="0.2">
      <c r="A207" s="275"/>
      <c r="B207" s="275"/>
      <c r="C207" s="275"/>
      <c r="D207" s="276"/>
      <c r="E207" s="276"/>
      <c r="F207" s="276"/>
      <c r="G207" s="276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</row>
    <row r="208" spans="1:26" ht="12.75" customHeight="1" x14ac:dyDescent="0.2">
      <c r="A208" s="275"/>
      <c r="B208" s="275"/>
      <c r="C208" s="275"/>
      <c r="D208" s="276"/>
      <c r="E208" s="276"/>
      <c r="F208" s="276"/>
      <c r="G208" s="276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</row>
    <row r="209" spans="1:26" ht="12.75" customHeight="1" x14ac:dyDescent="0.2">
      <c r="A209" s="275"/>
      <c r="B209" s="275"/>
      <c r="C209" s="275"/>
      <c r="D209" s="276"/>
      <c r="E209" s="276"/>
      <c r="F209" s="276"/>
      <c r="G209" s="276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</row>
    <row r="210" spans="1:26" ht="12.75" customHeight="1" x14ac:dyDescent="0.2">
      <c r="A210" s="275"/>
      <c r="B210" s="275"/>
      <c r="C210" s="275"/>
      <c r="D210" s="276"/>
      <c r="E210" s="276"/>
      <c r="F210" s="276"/>
      <c r="G210" s="276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</row>
    <row r="211" spans="1:26" ht="12.75" customHeight="1" x14ac:dyDescent="0.2">
      <c r="A211" s="275"/>
      <c r="B211" s="275"/>
      <c r="C211" s="275"/>
      <c r="D211" s="276"/>
      <c r="E211" s="276"/>
      <c r="F211" s="276"/>
      <c r="G211" s="276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</row>
    <row r="212" spans="1:26" ht="12.75" customHeight="1" x14ac:dyDescent="0.2">
      <c r="A212" s="275"/>
      <c r="B212" s="275"/>
      <c r="C212" s="275"/>
      <c r="D212" s="276"/>
      <c r="E212" s="276"/>
      <c r="F212" s="276"/>
      <c r="G212" s="276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</row>
    <row r="213" spans="1:26" ht="12.75" customHeight="1" x14ac:dyDescent="0.2">
      <c r="A213" s="275"/>
      <c r="B213" s="275"/>
      <c r="C213" s="275"/>
      <c r="D213" s="276"/>
      <c r="E213" s="276"/>
      <c r="F213" s="276"/>
      <c r="G213" s="276"/>
      <c r="H213" s="275"/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</row>
    <row r="214" spans="1:26" ht="12.75" customHeight="1" x14ac:dyDescent="0.2">
      <c r="A214" s="275"/>
      <c r="B214" s="275"/>
      <c r="C214" s="275"/>
      <c r="D214" s="276"/>
      <c r="E214" s="276"/>
      <c r="F214" s="276"/>
      <c r="G214" s="276"/>
      <c r="H214" s="275"/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</row>
    <row r="215" spans="1:26" ht="12.75" customHeight="1" x14ac:dyDescent="0.2">
      <c r="A215" s="275"/>
      <c r="B215" s="275"/>
      <c r="C215" s="275"/>
      <c r="D215" s="276"/>
      <c r="E215" s="276"/>
      <c r="F215" s="276"/>
      <c r="G215" s="276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</row>
    <row r="216" spans="1:26" ht="12.75" customHeight="1" x14ac:dyDescent="0.2">
      <c r="A216" s="275"/>
      <c r="B216" s="275"/>
      <c r="C216" s="275"/>
      <c r="D216" s="276"/>
      <c r="E216" s="276"/>
      <c r="F216" s="276"/>
      <c r="G216" s="276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</row>
    <row r="217" spans="1:26" ht="12.75" customHeight="1" x14ac:dyDescent="0.2">
      <c r="A217" s="275"/>
      <c r="B217" s="275"/>
      <c r="C217" s="275"/>
      <c r="D217" s="276"/>
      <c r="E217" s="276"/>
      <c r="F217" s="276"/>
      <c r="G217" s="276"/>
      <c r="H217" s="275"/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</row>
    <row r="218" spans="1:26" ht="12.75" customHeight="1" x14ac:dyDescent="0.2">
      <c r="A218" s="275"/>
      <c r="B218" s="275"/>
      <c r="C218" s="275"/>
      <c r="D218" s="276"/>
      <c r="E218" s="276"/>
      <c r="F218" s="276"/>
      <c r="G218" s="276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</row>
    <row r="219" spans="1:26" ht="12.75" customHeight="1" x14ac:dyDescent="0.2">
      <c r="A219" s="275"/>
      <c r="B219" s="275"/>
      <c r="C219" s="275"/>
      <c r="D219" s="276"/>
      <c r="E219" s="276"/>
      <c r="F219" s="276"/>
      <c r="G219" s="276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</row>
    <row r="220" spans="1:26" ht="12.75" customHeight="1" x14ac:dyDescent="0.2">
      <c r="A220" s="275"/>
      <c r="B220" s="275"/>
      <c r="C220" s="275"/>
      <c r="D220" s="276"/>
      <c r="E220" s="276"/>
      <c r="F220" s="276"/>
      <c r="G220" s="276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</row>
    <row r="221" spans="1:26" ht="12.75" customHeight="1" x14ac:dyDescent="0.2">
      <c r="A221" s="275"/>
      <c r="B221" s="275"/>
      <c r="C221" s="275"/>
      <c r="D221" s="276"/>
      <c r="E221" s="276"/>
      <c r="F221" s="276"/>
      <c r="G221" s="276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</row>
    <row r="222" spans="1:26" ht="12.75" customHeight="1" x14ac:dyDescent="0.2">
      <c r="A222" s="275"/>
      <c r="B222" s="275"/>
      <c r="C222" s="275"/>
      <c r="D222" s="276"/>
      <c r="E222" s="276"/>
      <c r="F222" s="276"/>
      <c r="G222" s="276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</row>
    <row r="223" spans="1:26" ht="12.75" customHeight="1" x14ac:dyDescent="0.2">
      <c r="A223" s="275"/>
      <c r="B223" s="275"/>
      <c r="C223" s="275"/>
      <c r="D223" s="276"/>
      <c r="E223" s="276"/>
      <c r="F223" s="276"/>
      <c r="G223" s="276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</row>
    <row r="224" spans="1:26" ht="12.75" customHeight="1" x14ac:dyDescent="0.2">
      <c r="A224" s="275"/>
      <c r="B224" s="275"/>
      <c r="C224" s="275"/>
      <c r="D224" s="276"/>
      <c r="E224" s="276"/>
      <c r="F224" s="276"/>
      <c r="G224" s="276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</row>
    <row r="225" spans="1:26" ht="12.75" customHeight="1" x14ac:dyDescent="0.2">
      <c r="A225" s="275"/>
      <c r="B225" s="275"/>
      <c r="C225" s="275"/>
      <c r="D225" s="276"/>
      <c r="E225" s="276"/>
      <c r="F225" s="276"/>
      <c r="G225" s="276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</row>
    <row r="226" spans="1:26" ht="12.75" customHeight="1" x14ac:dyDescent="0.2">
      <c r="A226" s="275"/>
      <c r="B226" s="275"/>
      <c r="C226" s="275"/>
      <c r="D226" s="276"/>
      <c r="E226" s="276"/>
      <c r="F226" s="276"/>
      <c r="G226" s="276"/>
      <c r="H226" s="275"/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</row>
    <row r="227" spans="1:26" ht="12.75" customHeight="1" x14ac:dyDescent="0.2">
      <c r="A227" s="275"/>
      <c r="B227" s="275"/>
      <c r="C227" s="275"/>
      <c r="D227" s="276"/>
      <c r="E227" s="276"/>
      <c r="F227" s="276"/>
      <c r="G227" s="276"/>
      <c r="H227" s="275"/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</row>
    <row r="228" spans="1:26" ht="12.75" customHeight="1" x14ac:dyDescent="0.2">
      <c r="A228" s="275"/>
      <c r="B228" s="275"/>
      <c r="C228" s="275"/>
      <c r="D228" s="276"/>
      <c r="E228" s="276"/>
      <c r="F228" s="276"/>
      <c r="G228" s="276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</row>
    <row r="229" spans="1:26" ht="12.75" customHeight="1" x14ac:dyDescent="0.2">
      <c r="A229" s="275"/>
      <c r="B229" s="275"/>
      <c r="C229" s="275"/>
      <c r="D229" s="276"/>
      <c r="E229" s="276"/>
      <c r="F229" s="276"/>
      <c r="G229" s="276"/>
      <c r="H229" s="275"/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</row>
    <row r="230" spans="1:26" ht="12.75" customHeight="1" x14ac:dyDescent="0.2">
      <c r="A230" s="275"/>
      <c r="B230" s="275"/>
      <c r="C230" s="275"/>
      <c r="D230" s="276"/>
      <c r="E230" s="276"/>
      <c r="F230" s="276"/>
      <c r="G230" s="276"/>
      <c r="H230" s="275"/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</row>
    <row r="231" spans="1:26" ht="12.75" customHeight="1" x14ac:dyDescent="0.2">
      <c r="A231" s="275"/>
      <c r="B231" s="275"/>
      <c r="C231" s="275"/>
      <c r="D231" s="276"/>
      <c r="E231" s="276"/>
      <c r="F231" s="276"/>
      <c r="G231" s="276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</row>
    <row r="232" spans="1:26" ht="12.75" customHeight="1" x14ac:dyDescent="0.2">
      <c r="A232" s="275"/>
      <c r="B232" s="275"/>
      <c r="C232" s="275"/>
      <c r="D232" s="276"/>
      <c r="E232" s="276"/>
      <c r="F232" s="276"/>
      <c r="G232" s="276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</row>
    <row r="233" spans="1:26" ht="12.75" customHeight="1" x14ac:dyDescent="0.2">
      <c r="A233" s="275"/>
      <c r="B233" s="275"/>
      <c r="C233" s="275"/>
      <c r="D233" s="276"/>
      <c r="E233" s="276"/>
      <c r="F233" s="276"/>
      <c r="G233" s="276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</row>
    <row r="234" spans="1:26" ht="12.75" customHeight="1" x14ac:dyDescent="0.2">
      <c r="A234" s="275"/>
      <c r="B234" s="275"/>
      <c r="C234" s="275"/>
      <c r="D234" s="276"/>
      <c r="E234" s="276"/>
      <c r="F234" s="276"/>
      <c r="G234" s="276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</row>
    <row r="235" spans="1:26" ht="12.75" customHeight="1" x14ac:dyDescent="0.2">
      <c r="A235" s="275"/>
      <c r="B235" s="275"/>
      <c r="C235" s="275"/>
      <c r="D235" s="276"/>
      <c r="E235" s="276"/>
      <c r="F235" s="276"/>
      <c r="G235" s="276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</row>
    <row r="236" spans="1:26" ht="12.75" customHeight="1" x14ac:dyDescent="0.2">
      <c r="A236" s="275"/>
      <c r="B236" s="275"/>
      <c r="C236" s="275"/>
      <c r="D236" s="276"/>
      <c r="E236" s="276"/>
      <c r="F236" s="276"/>
      <c r="G236" s="276"/>
      <c r="H236" s="275"/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</row>
    <row r="237" spans="1:26" ht="12.75" customHeight="1" x14ac:dyDescent="0.2">
      <c r="A237" s="275"/>
      <c r="B237" s="275"/>
      <c r="C237" s="275"/>
      <c r="D237" s="276"/>
      <c r="E237" s="276"/>
      <c r="F237" s="276"/>
      <c r="G237" s="276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</row>
    <row r="238" spans="1:26" ht="12.75" customHeight="1" x14ac:dyDescent="0.2">
      <c r="A238" s="275"/>
      <c r="B238" s="275"/>
      <c r="C238" s="275"/>
      <c r="D238" s="276"/>
      <c r="E238" s="276"/>
      <c r="F238" s="276"/>
      <c r="G238" s="276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</row>
    <row r="239" spans="1:26" ht="12.75" customHeight="1" x14ac:dyDescent="0.2">
      <c r="A239" s="275"/>
      <c r="B239" s="275"/>
      <c r="C239" s="275"/>
      <c r="D239" s="276"/>
      <c r="E239" s="276"/>
      <c r="F239" s="276"/>
      <c r="G239" s="276"/>
      <c r="H239" s="275"/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</row>
    <row r="240" spans="1:26" ht="12.75" customHeight="1" x14ac:dyDescent="0.2">
      <c r="A240" s="275"/>
      <c r="B240" s="275"/>
      <c r="C240" s="275"/>
      <c r="D240" s="276"/>
      <c r="E240" s="276"/>
      <c r="F240" s="276"/>
      <c r="G240" s="276"/>
      <c r="H240" s="275"/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</row>
    <row r="241" spans="1:26" ht="12.75" customHeight="1" x14ac:dyDescent="0.2">
      <c r="A241" s="275"/>
      <c r="B241" s="275"/>
      <c r="C241" s="275"/>
      <c r="D241" s="276"/>
      <c r="E241" s="276"/>
      <c r="F241" s="276"/>
      <c r="G241" s="276"/>
      <c r="H241" s="275"/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</row>
    <row r="242" spans="1:26" ht="12.75" customHeight="1" x14ac:dyDescent="0.2">
      <c r="A242" s="275"/>
      <c r="B242" s="275"/>
      <c r="C242" s="275"/>
      <c r="D242" s="276"/>
      <c r="E242" s="276"/>
      <c r="F242" s="276"/>
      <c r="G242" s="276"/>
      <c r="H242" s="275"/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</row>
    <row r="243" spans="1:26" ht="12.75" customHeight="1" x14ac:dyDescent="0.2">
      <c r="A243" s="275"/>
      <c r="B243" s="275"/>
      <c r="C243" s="275"/>
      <c r="D243" s="276"/>
      <c r="E243" s="276"/>
      <c r="F243" s="276"/>
      <c r="G243" s="276"/>
      <c r="H243" s="275"/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</row>
    <row r="244" spans="1:26" ht="12.75" customHeight="1" x14ac:dyDescent="0.2">
      <c r="A244" s="275"/>
      <c r="B244" s="275"/>
      <c r="C244" s="275"/>
      <c r="D244" s="276"/>
      <c r="E244" s="276"/>
      <c r="F244" s="276"/>
      <c r="G244" s="276"/>
      <c r="H244" s="275"/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</row>
    <row r="245" spans="1:26" ht="12.75" customHeight="1" x14ac:dyDescent="0.2">
      <c r="A245" s="275"/>
      <c r="B245" s="275"/>
      <c r="C245" s="275"/>
      <c r="D245" s="276"/>
      <c r="E245" s="276"/>
      <c r="F245" s="276"/>
      <c r="G245" s="276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</row>
    <row r="246" spans="1:26" ht="12.75" customHeight="1" x14ac:dyDescent="0.2">
      <c r="A246" s="275"/>
      <c r="B246" s="275"/>
      <c r="C246" s="275"/>
      <c r="D246" s="276"/>
      <c r="E246" s="276"/>
      <c r="F246" s="276"/>
      <c r="G246" s="276"/>
      <c r="H246" s="275"/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</row>
    <row r="247" spans="1:26" ht="12.75" customHeight="1" x14ac:dyDescent="0.2">
      <c r="A247" s="275"/>
      <c r="B247" s="275"/>
      <c r="C247" s="275"/>
      <c r="D247" s="276"/>
      <c r="E247" s="276"/>
      <c r="F247" s="276"/>
      <c r="G247" s="276"/>
      <c r="H247" s="275"/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</row>
    <row r="248" spans="1:26" ht="12.75" customHeight="1" x14ac:dyDescent="0.2">
      <c r="A248" s="275"/>
      <c r="B248" s="275"/>
      <c r="C248" s="275"/>
      <c r="D248" s="276"/>
      <c r="E248" s="276"/>
      <c r="F248" s="276"/>
      <c r="G248" s="276"/>
      <c r="H248" s="275"/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</row>
    <row r="249" spans="1:26" ht="12.75" customHeight="1" x14ac:dyDescent="0.2">
      <c r="A249" s="275"/>
      <c r="B249" s="275"/>
      <c r="C249" s="275"/>
      <c r="D249" s="276"/>
      <c r="E249" s="276"/>
      <c r="F249" s="276"/>
      <c r="G249" s="276"/>
      <c r="H249" s="275"/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</row>
    <row r="250" spans="1:26" ht="12.75" customHeight="1" x14ac:dyDescent="0.2">
      <c r="A250" s="275"/>
      <c r="B250" s="275"/>
      <c r="C250" s="275"/>
      <c r="D250" s="276"/>
      <c r="E250" s="276"/>
      <c r="F250" s="276"/>
      <c r="G250" s="276"/>
      <c r="H250" s="275"/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</row>
    <row r="251" spans="1:26" ht="12.75" customHeight="1" x14ac:dyDescent="0.2">
      <c r="A251" s="275"/>
      <c r="B251" s="275"/>
      <c r="C251" s="275"/>
      <c r="D251" s="276"/>
      <c r="E251" s="276"/>
      <c r="F251" s="276"/>
      <c r="G251" s="276"/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</row>
    <row r="252" spans="1:26" ht="12.75" customHeight="1" x14ac:dyDescent="0.2">
      <c r="A252" s="275"/>
      <c r="B252" s="275"/>
      <c r="C252" s="275"/>
      <c r="D252" s="276"/>
      <c r="E252" s="276"/>
      <c r="F252" s="276"/>
      <c r="G252" s="276"/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</row>
    <row r="253" spans="1:26" ht="12.75" customHeight="1" x14ac:dyDescent="0.2">
      <c r="A253" s="275"/>
      <c r="B253" s="275"/>
      <c r="C253" s="275"/>
      <c r="D253" s="276"/>
      <c r="E253" s="276"/>
      <c r="F253" s="276"/>
      <c r="G253" s="276"/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</row>
    <row r="254" spans="1:26" ht="12.75" customHeight="1" x14ac:dyDescent="0.2">
      <c r="A254" s="275"/>
      <c r="B254" s="275"/>
      <c r="C254" s="275"/>
      <c r="D254" s="276"/>
      <c r="E254" s="276"/>
      <c r="F254" s="276"/>
      <c r="G254" s="276"/>
      <c r="H254" s="275"/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</row>
    <row r="255" spans="1:26" ht="12.75" customHeight="1" x14ac:dyDescent="0.2">
      <c r="A255" s="275"/>
      <c r="B255" s="275"/>
      <c r="C255" s="275"/>
      <c r="D255" s="276"/>
      <c r="E255" s="276"/>
      <c r="F255" s="276"/>
      <c r="G255" s="276"/>
      <c r="H255" s="275"/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</row>
    <row r="256" spans="1:26" ht="12.75" customHeight="1" x14ac:dyDescent="0.2">
      <c r="A256" s="275"/>
      <c r="B256" s="275"/>
      <c r="C256" s="275"/>
      <c r="D256" s="276"/>
      <c r="E256" s="276"/>
      <c r="F256" s="276"/>
      <c r="G256" s="276"/>
      <c r="H256" s="275"/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</row>
    <row r="257" spans="1:26" ht="12.75" customHeight="1" x14ac:dyDescent="0.2">
      <c r="A257" s="275"/>
      <c r="B257" s="275"/>
      <c r="C257" s="275"/>
      <c r="D257" s="276"/>
      <c r="E257" s="276"/>
      <c r="F257" s="276"/>
      <c r="G257" s="276"/>
      <c r="H257" s="275"/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</row>
    <row r="258" spans="1:26" ht="12.75" customHeight="1" x14ac:dyDescent="0.2">
      <c r="A258" s="275"/>
      <c r="B258" s="275"/>
      <c r="C258" s="275"/>
      <c r="D258" s="276"/>
      <c r="E258" s="276"/>
      <c r="F258" s="276"/>
      <c r="G258" s="276"/>
      <c r="H258" s="275"/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</row>
    <row r="259" spans="1:26" ht="12.75" customHeight="1" x14ac:dyDescent="0.2">
      <c r="A259" s="275"/>
      <c r="B259" s="275"/>
      <c r="C259" s="275"/>
      <c r="D259" s="276"/>
      <c r="E259" s="276"/>
      <c r="F259" s="276"/>
      <c r="G259" s="276"/>
      <c r="H259" s="275"/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</row>
    <row r="260" spans="1:26" ht="12.75" customHeight="1" x14ac:dyDescent="0.2">
      <c r="A260" s="275"/>
      <c r="B260" s="275"/>
      <c r="C260" s="275"/>
      <c r="D260" s="276"/>
      <c r="E260" s="276"/>
      <c r="F260" s="276"/>
      <c r="G260" s="276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</row>
    <row r="261" spans="1:26" ht="12.75" customHeight="1" x14ac:dyDescent="0.2">
      <c r="A261" s="275"/>
      <c r="B261" s="275"/>
      <c r="C261" s="275"/>
      <c r="D261" s="276"/>
      <c r="E261" s="276"/>
      <c r="F261" s="276"/>
      <c r="G261" s="276"/>
      <c r="H261" s="275"/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</row>
    <row r="262" spans="1:26" ht="12.75" customHeight="1" x14ac:dyDescent="0.2">
      <c r="A262" s="275"/>
      <c r="B262" s="275"/>
      <c r="C262" s="275"/>
      <c r="D262" s="276"/>
      <c r="E262" s="276"/>
      <c r="F262" s="276"/>
      <c r="G262" s="276"/>
      <c r="H262" s="275"/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</row>
    <row r="263" spans="1:26" ht="12.75" customHeight="1" x14ac:dyDescent="0.2">
      <c r="A263" s="275"/>
      <c r="B263" s="275"/>
      <c r="C263" s="275"/>
      <c r="D263" s="276"/>
      <c r="E263" s="276"/>
      <c r="F263" s="276"/>
      <c r="G263" s="276"/>
      <c r="H263" s="275"/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</row>
    <row r="264" spans="1:26" ht="12.75" customHeight="1" x14ac:dyDescent="0.2">
      <c r="A264" s="275"/>
      <c r="B264" s="275"/>
      <c r="C264" s="275"/>
      <c r="D264" s="276"/>
      <c r="E264" s="276"/>
      <c r="F264" s="276"/>
      <c r="G264" s="276"/>
      <c r="H264" s="275"/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</row>
    <row r="265" spans="1:26" ht="12.75" customHeight="1" x14ac:dyDescent="0.2">
      <c r="A265" s="275"/>
      <c r="B265" s="275"/>
      <c r="C265" s="275"/>
      <c r="D265" s="276"/>
      <c r="E265" s="276"/>
      <c r="F265" s="276"/>
      <c r="G265" s="276"/>
      <c r="H265" s="275"/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</row>
    <row r="266" spans="1:26" ht="12.75" customHeight="1" x14ac:dyDescent="0.2">
      <c r="A266" s="275"/>
      <c r="B266" s="275"/>
      <c r="C266" s="275"/>
      <c r="D266" s="276"/>
      <c r="E266" s="276"/>
      <c r="F266" s="276"/>
      <c r="G266" s="276"/>
      <c r="H266" s="275"/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</row>
    <row r="267" spans="1:26" ht="12.75" customHeight="1" x14ac:dyDescent="0.2">
      <c r="A267" s="275"/>
      <c r="B267" s="275"/>
      <c r="C267" s="275"/>
      <c r="D267" s="276"/>
      <c r="E267" s="276"/>
      <c r="F267" s="276"/>
      <c r="G267" s="276"/>
      <c r="H267" s="275"/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</row>
    <row r="268" spans="1:26" ht="12.75" customHeight="1" x14ac:dyDescent="0.2">
      <c r="A268" s="275"/>
      <c r="B268" s="275"/>
      <c r="C268" s="275"/>
      <c r="D268" s="276"/>
      <c r="E268" s="276"/>
      <c r="F268" s="276"/>
      <c r="G268" s="276"/>
      <c r="H268" s="275"/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</row>
    <row r="269" spans="1:26" ht="12.75" customHeight="1" x14ac:dyDescent="0.2">
      <c r="A269" s="275"/>
      <c r="B269" s="275"/>
      <c r="C269" s="275"/>
      <c r="D269" s="276"/>
      <c r="E269" s="276"/>
      <c r="F269" s="276"/>
      <c r="G269" s="276"/>
      <c r="H269" s="275"/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</row>
    <row r="270" spans="1:26" ht="12.75" customHeight="1" x14ac:dyDescent="0.2">
      <c r="A270" s="275"/>
      <c r="B270" s="275"/>
      <c r="C270" s="275"/>
      <c r="D270" s="276"/>
      <c r="E270" s="276"/>
      <c r="F270" s="276"/>
      <c r="G270" s="276"/>
      <c r="H270" s="275"/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</row>
    <row r="271" spans="1:26" ht="12.75" customHeight="1" x14ac:dyDescent="0.2">
      <c r="A271" s="275"/>
      <c r="B271" s="275"/>
      <c r="C271" s="275"/>
      <c r="D271" s="276"/>
      <c r="E271" s="276"/>
      <c r="F271" s="276"/>
      <c r="G271" s="276"/>
      <c r="H271" s="275"/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</row>
    <row r="272" spans="1:26" ht="12.75" customHeight="1" x14ac:dyDescent="0.2">
      <c r="A272" s="275"/>
      <c r="B272" s="275"/>
      <c r="C272" s="275"/>
      <c r="D272" s="276"/>
      <c r="E272" s="276"/>
      <c r="F272" s="276"/>
      <c r="G272" s="276"/>
      <c r="H272" s="275"/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</row>
    <row r="273" spans="1:26" ht="12.75" customHeight="1" x14ac:dyDescent="0.2">
      <c r="A273" s="275"/>
      <c r="B273" s="275"/>
      <c r="C273" s="275"/>
      <c r="D273" s="276"/>
      <c r="E273" s="276"/>
      <c r="F273" s="276"/>
      <c r="G273" s="276"/>
      <c r="H273" s="275"/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</row>
    <row r="274" spans="1:26" ht="12.75" customHeight="1" x14ac:dyDescent="0.2">
      <c r="A274" s="275"/>
      <c r="B274" s="275"/>
      <c r="C274" s="275"/>
      <c r="D274" s="276"/>
      <c r="E274" s="276"/>
      <c r="F274" s="276"/>
      <c r="G274" s="276"/>
      <c r="H274" s="275"/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</row>
    <row r="275" spans="1:26" ht="12.75" customHeight="1" x14ac:dyDescent="0.2">
      <c r="A275" s="275"/>
      <c r="B275" s="275"/>
      <c r="C275" s="275"/>
      <c r="D275" s="276"/>
      <c r="E275" s="276"/>
      <c r="F275" s="276"/>
      <c r="G275" s="276"/>
      <c r="H275" s="275"/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</row>
    <row r="276" spans="1:26" ht="12.75" customHeight="1" x14ac:dyDescent="0.2">
      <c r="A276" s="275"/>
      <c r="B276" s="275"/>
      <c r="C276" s="275"/>
      <c r="D276" s="276"/>
      <c r="E276" s="276"/>
      <c r="F276" s="276"/>
      <c r="G276" s="276"/>
      <c r="H276" s="275"/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</row>
    <row r="277" spans="1:26" ht="12.75" customHeight="1" x14ac:dyDescent="0.2">
      <c r="A277" s="275"/>
      <c r="B277" s="275"/>
      <c r="C277" s="275"/>
      <c r="D277" s="276"/>
      <c r="E277" s="276"/>
      <c r="F277" s="276"/>
      <c r="G277" s="276"/>
      <c r="H277" s="275"/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</row>
    <row r="278" spans="1:26" ht="12.75" customHeight="1" x14ac:dyDescent="0.2">
      <c r="A278" s="275"/>
      <c r="B278" s="275"/>
      <c r="C278" s="275"/>
      <c r="D278" s="276"/>
      <c r="E278" s="276"/>
      <c r="F278" s="276"/>
      <c r="G278" s="276"/>
      <c r="H278" s="275"/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</row>
    <row r="279" spans="1:26" ht="12.75" customHeight="1" x14ac:dyDescent="0.2">
      <c r="A279" s="275"/>
      <c r="B279" s="275"/>
      <c r="C279" s="275"/>
      <c r="D279" s="276"/>
      <c r="E279" s="276"/>
      <c r="F279" s="276"/>
      <c r="G279" s="276"/>
      <c r="H279" s="275"/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</row>
    <row r="280" spans="1:26" ht="12.75" customHeight="1" x14ac:dyDescent="0.2">
      <c r="A280" s="275"/>
      <c r="B280" s="275"/>
      <c r="C280" s="275"/>
      <c r="D280" s="276"/>
      <c r="E280" s="276"/>
      <c r="F280" s="276"/>
      <c r="G280" s="276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</row>
    <row r="281" spans="1:26" ht="12.75" customHeight="1" x14ac:dyDescent="0.2">
      <c r="A281" s="275"/>
      <c r="B281" s="275"/>
      <c r="C281" s="275"/>
      <c r="D281" s="276"/>
      <c r="E281" s="276"/>
      <c r="F281" s="276"/>
      <c r="G281" s="276"/>
      <c r="H281" s="275"/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</row>
    <row r="282" spans="1:26" ht="12.75" customHeight="1" x14ac:dyDescent="0.2">
      <c r="A282" s="275"/>
      <c r="B282" s="275"/>
      <c r="C282" s="275"/>
      <c r="D282" s="276"/>
      <c r="E282" s="276"/>
      <c r="F282" s="276"/>
      <c r="G282" s="276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</row>
    <row r="283" spans="1:26" ht="12.75" customHeight="1" x14ac:dyDescent="0.2">
      <c r="A283" s="275"/>
      <c r="B283" s="275"/>
      <c r="C283" s="275"/>
      <c r="D283" s="276"/>
      <c r="E283" s="276"/>
      <c r="F283" s="276"/>
      <c r="G283" s="276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</row>
    <row r="284" spans="1:26" ht="12.75" customHeight="1" x14ac:dyDescent="0.2">
      <c r="A284" s="275"/>
      <c r="B284" s="275"/>
      <c r="C284" s="275"/>
      <c r="D284" s="276"/>
      <c r="E284" s="276"/>
      <c r="F284" s="276"/>
      <c r="G284" s="276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</row>
    <row r="285" spans="1:26" ht="12.75" customHeight="1" x14ac:dyDescent="0.2">
      <c r="A285" s="275"/>
      <c r="B285" s="275"/>
      <c r="C285" s="275"/>
      <c r="D285" s="276"/>
      <c r="E285" s="276"/>
      <c r="F285" s="276"/>
      <c r="G285" s="276"/>
      <c r="H285" s="275"/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</row>
    <row r="286" spans="1:26" ht="12.75" customHeight="1" x14ac:dyDescent="0.2">
      <c r="A286" s="275"/>
      <c r="B286" s="275"/>
      <c r="C286" s="275"/>
      <c r="D286" s="276"/>
      <c r="E286" s="276"/>
      <c r="F286" s="276"/>
      <c r="G286" s="276"/>
      <c r="H286" s="275"/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</row>
    <row r="287" spans="1:26" ht="12.75" customHeight="1" x14ac:dyDescent="0.2">
      <c r="A287" s="275"/>
      <c r="B287" s="275"/>
      <c r="C287" s="275"/>
      <c r="D287" s="276"/>
      <c r="E287" s="276"/>
      <c r="F287" s="276"/>
      <c r="G287" s="276"/>
      <c r="H287" s="275"/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</row>
    <row r="288" spans="1:26" ht="12.75" customHeight="1" x14ac:dyDescent="0.2">
      <c r="A288" s="275"/>
      <c r="B288" s="275"/>
      <c r="C288" s="275"/>
      <c r="D288" s="276"/>
      <c r="E288" s="276"/>
      <c r="F288" s="276"/>
      <c r="G288" s="276"/>
      <c r="H288" s="275"/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</row>
    <row r="289" spans="1:26" ht="12.75" customHeight="1" x14ac:dyDescent="0.2">
      <c r="A289" s="275"/>
      <c r="B289" s="275"/>
      <c r="C289" s="275"/>
      <c r="D289" s="276"/>
      <c r="E289" s="276"/>
      <c r="F289" s="276"/>
      <c r="G289" s="276"/>
      <c r="H289" s="275"/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</row>
    <row r="290" spans="1:26" ht="12.75" customHeight="1" x14ac:dyDescent="0.2">
      <c r="A290" s="275"/>
      <c r="B290" s="275"/>
      <c r="C290" s="275"/>
      <c r="D290" s="276"/>
      <c r="E290" s="276"/>
      <c r="F290" s="276"/>
      <c r="G290" s="276"/>
      <c r="H290" s="275"/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</row>
    <row r="291" spans="1:26" ht="12.75" customHeight="1" x14ac:dyDescent="0.2">
      <c r="A291" s="275"/>
      <c r="B291" s="275"/>
      <c r="C291" s="275"/>
      <c r="D291" s="276"/>
      <c r="E291" s="276"/>
      <c r="F291" s="276"/>
      <c r="G291" s="276"/>
      <c r="H291" s="275"/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</row>
    <row r="292" spans="1:26" ht="12.75" customHeight="1" x14ac:dyDescent="0.2">
      <c r="A292" s="275"/>
      <c r="B292" s="275"/>
      <c r="C292" s="275"/>
      <c r="D292" s="276"/>
      <c r="E292" s="276"/>
      <c r="F292" s="276"/>
      <c r="G292" s="276"/>
      <c r="H292" s="275"/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</row>
    <row r="293" spans="1:26" ht="12.75" customHeight="1" x14ac:dyDescent="0.2">
      <c r="A293" s="275"/>
      <c r="B293" s="275"/>
      <c r="C293" s="275"/>
      <c r="D293" s="276"/>
      <c r="E293" s="276"/>
      <c r="F293" s="276"/>
      <c r="G293" s="276"/>
      <c r="H293" s="275"/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</row>
    <row r="294" spans="1:26" ht="12.75" customHeight="1" x14ac:dyDescent="0.2">
      <c r="A294" s="275"/>
      <c r="B294" s="275"/>
      <c r="C294" s="275"/>
      <c r="D294" s="276"/>
      <c r="E294" s="276"/>
      <c r="F294" s="276"/>
      <c r="G294" s="276"/>
      <c r="H294" s="275"/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</row>
    <row r="295" spans="1:26" ht="12.75" customHeight="1" x14ac:dyDescent="0.2">
      <c r="A295" s="275"/>
      <c r="B295" s="275"/>
      <c r="C295" s="275"/>
      <c r="D295" s="276"/>
      <c r="E295" s="276"/>
      <c r="F295" s="276"/>
      <c r="G295" s="276"/>
      <c r="H295" s="275"/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</row>
    <row r="296" spans="1:26" ht="12.75" customHeight="1" x14ac:dyDescent="0.2">
      <c r="A296" s="275"/>
      <c r="B296" s="275"/>
      <c r="C296" s="275"/>
      <c r="D296" s="276"/>
      <c r="E296" s="276"/>
      <c r="F296" s="276"/>
      <c r="G296" s="276"/>
      <c r="H296" s="275"/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</row>
    <row r="297" spans="1:26" ht="12.75" customHeight="1" x14ac:dyDescent="0.2">
      <c r="A297" s="275"/>
      <c r="B297" s="275"/>
      <c r="C297" s="275"/>
      <c r="D297" s="276"/>
      <c r="E297" s="276"/>
      <c r="F297" s="276"/>
      <c r="G297" s="276"/>
      <c r="H297" s="275"/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</row>
    <row r="298" spans="1:26" ht="12.75" customHeight="1" x14ac:dyDescent="0.2">
      <c r="A298" s="275"/>
      <c r="B298" s="275"/>
      <c r="C298" s="275"/>
      <c r="D298" s="276"/>
      <c r="E298" s="276"/>
      <c r="F298" s="276"/>
      <c r="G298" s="276"/>
      <c r="H298" s="275"/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</row>
    <row r="299" spans="1:26" ht="12.75" customHeight="1" x14ac:dyDescent="0.2">
      <c r="A299" s="275"/>
      <c r="B299" s="275"/>
      <c r="C299" s="275"/>
      <c r="D299" s="276"/>
      <c r="E299" s="276"/>
      <c r="F299" s="276"/>
      <c r="G299" s="276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</row>
    <row r="300" spans="1:26" ht="12.75" customHeight="1" x14ac:dyDescent="0.2">
      <c r="A300" s="275"/>
      <c r="B300" s="275"/>
      <c r="C300" s="275"/>
      <c r="D300" s="276"/>
      <c r="E300" s="276"/>
      <c r="F300" s="276"/>
      <c r="G300" s="276"/>
      <c r="H300" s="275"/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</row>
    <row r="301" spans="1:26" ht="12.75" customHeight="1" x14ac:dyDescent="0.2">
      <c r="A301" s="275"/>
      <c r="B301" s="275"/>
      <c r="C301" s="275"/>
      <c r="D301" s="276"/>
      <c r="E301" s="276"/>
      <c r="F301" s="276"/>
      <c r="G301" s="276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</row>
    <row r="302" spans="1:26" ht="12.75" customHeight="1" x14ac:dyDescent="0.2">
      <c r="A302" s="275"/>
      <c r="B302" s="275"/>
      <c r="C302" s="275"/>
      <c r="D302" s="276"/>
      <c r="E302" s="276"/>
      <c r="F302" s="276"/>
      <c r="G302" s="276"/>
      <c r="H302" s="275"/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</row>
    <row r="303" spans="1:26" ht="12.75" customHeight="1" x14ac:dyDescent="0.2">
      <c r="A303" s="275"/>
      <c r="B303" s="275"/>
      <c r="C303" s="275"/>
      <c r="D303" s="276"/>
      <c r="E303" s="276"/>
      <c r="F303" s="276"/>
      <c r="G303" s="276"/>
      <c r="H303" s="275"/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</row>
    <row r="304" spans="1:26" ht="12.75" customHeight="1" x14ac:dyDescent="0.2">
      <c r="A304" s="275"/>
      <c r="B304" s="275"/>
      <c r="C304" s="275"/>
      <c r="D304" s="276"/>
      <c r="E304" s="276"/>
      <c r="F304" s="276"/>
      <c r="G304" s="276"/>
      <c r="H304" s="275"/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</row>
    <row r="305" spans="1:26" ht="12.75" customHeight="1" x14ac:dyDescent="0.2">
      <c r="A305" s="275"/>
      <c r="B305" s="275"/>
      <c r="C305" s="275"/>
      <c r="D305" s="276"/>
      <c r="E305" s="276"/>
      <c r="F305" s="276"/>
      <c r="G305" s="276"/>
      <c r="H305" s="275"/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</row>
    <row r="306" spans="1:26" ht="12.75" customHeight="1" x14ac:dyDescent="0.2">
      <c r="A306" s="275"/>
      <c r="B306" s="275"/>
      <c r="C306" s="275"/>
      <c r="D306" s="276"/>
      <c r="E306" s="276"/>
      <c r="F306" s="276"/>
      <c r="G306" s="276"/>
      <c r="H306" s="275"/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</row>
    <row r="307" spans="1:26" ht="12.75" customHeight="1" x14ac:dyDescent="0.2">
      <c r="A307" s="275"/>
      <c r="B307" s="275"/>
      <c r="C307" s="275"/>
      <c r="D307" s="276"/>
      <c r="E307" s="276"/>
      <c r="F307" s="276"/>
      <c r="G307" s="276"/>
      <c r="H307" s="275"/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</row>
    <row r="308" spans="1:26" ht="12.75" customHeight="1" x14ac:dyDescent="0.2">
      <c r="A308" s="275"/>
      <c r="B308" s="275"/>
      <c r="C308" s="275"/>
      <c r="D308" s="276"/>
      <c r="E308" s="276"/>
      <c r="F308" s="276"/>
      <c r="G308" s="276"/>
      <c r="H308" s="275"/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</row>
    <row r="309" spans="1:26" ht="12.75" customHeight="1" x14ac:dyDescent="0.2">
      <c r="A309" s="275"/>
      <c r="B309" s="275"/>
      <c r="C309" s="275"/>
      <c r="D309" s="276"/>
      <c r="E309" s="276"/>
      <c r="F309" s="276"/>
      <c r="G309" s="276"/>
      <c r="H309" s="275"/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</row>
    <row r="310" spans="1:26" ht="12.75" customHeight="1" x14ac:dyDescent="0.2">
      <c r="A310" s="275"/>
      <c r="B310" s="275"/>
      <c r="C310" s="275"/>
      <c r="D310" s="276"/>
      <c r="E310" s="276"/>
      <c r="F310" s="276"/>
      <c r="G310" s="276"/>
      <c r="H310" s="275"/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</row>
    <row r="311" spans="1:26" ht="12.75" customHeight="1" x14ac:dyDescent="0.2">
      <c r="A311" s="275"/>
      <c r="B311" s="275"/>
      <c r="C311" s="275"/>
      <c r="D311" s="276"/>
      <c r="E311" s="276"/>
      <c r="F311" s="276"/>
      <c r="G311" s="276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</row>
    <row r="312" spans="1:26" ht="12.75" customHeight="1" x14ac:dyDescent="0.2">
      <c r="A312" s="275"/>
      <c r="B312" s="275"/>
      <c r="C312" s="275"/>
      <c r="D312" s="276"/>
      <c r="E312" s="276"/>
      <c r="F312" s="276"/>
      <c r="G312" s="276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</row>
    <row r="313" spans="1:26" ht="12.75" customHeight="1" x14ac:dyDescent="0.2">
      <c r="A313" s="275"/>
      <c r="B313" s="275"/>
      <c r="C313" s="275"/>
      <c r="D313" s="276"/>
      <c r="E313" s="276"/>
      <c r="F313" s="276"/>
      <c r="G313" s="276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</row>
    <row r="314" spans="1:26" ht="12.75" customHeight="1" x14ac:dyDescent="0.2">
      <c r="A314" s="275"/>
      <c r="B314" s="275"/>
      <c r="C314" s="275"/>
      <c r="D314" s="276"/>
      <c r="E314" s="276"/>
      <c r="F314" s="276"/>
      <c r="G314" s="276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</row>
    <row r="315" spans="1:26" ht="12.75" customHeight="1" x14ac:dyDescent="0.2">
      <c r="A315" s="275"/>
      <c r="B315" s="275"/>
      <c r="C315" s="275"/>
      <c r="D315" s="276"/>
      <c r="E315" s="276"/>
      <c r="F315" s="276"/>
      <c r="G315" s="276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</row>
    <row r="316" spans="1:26" ht="12.75" customHeight="1" x14ac:dyDescent="0.2">
      <c r="A316" s="275"/>
      <c r="B316" s="275"/>
      <c r="C316" s="275"/>
      <c r="D316" s="276"/>
      <c r="E316" s="276"/>
      <c r="F316" s="276"/>
      <c r="G316" s="276"/>
      <c r="H316" s="275"/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</row>
    <row r="317" spans="1:26" ht="12.75" customHeight="1" x14ac:dyDescent="0.2">
      <c r="A317" s="275"/>
      <c r="B317" s="275"/>
      <c r="C317" s="275"/>
      <c r="D317" s="276"/>
      <c r="E317" s="276"/>
      <c r="F317" s="276"/>
      <c r="G317" s="276"/>
      <c r="H317" s="275"/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</row>
    <row r="318" spans="1:26" ht="12.75" customHeight="1" x14ac:dyDescent="0.2">
      <c r="A318" s="275"/>
      <c r="B318" s="275"/>
      <c r="C318" s="275"/>
      <c r="D318" s="276"/>
      <c r="E318" s="276"/>
      <c r="F318" s="276"/>
      <c r="G318" s="276"/>
      <c r="H318" s="275"/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</row>
    <row r="319" spans="1:26" ht="12.75" customHeight="1" x14ac:dyDescent="0.2">
      <c r="A319" s="275"/>
      <c r="B319" s="275"/>
      <c r="C319" s="275"/>
      <c r="D319" s="276"/>
      <c r="E319" s="276"/>
      <c r="F319" s="276"/>
      <c r="G319" s="276"/>
      <c r="H319" s="275"/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</row>
    <row r="320" spans="1:26" ht="12.75" customHeight="1" x14ac:dyDescent="0.2">
      <c r="A320" s="275"/>
      <c r="B320" s="275"/>
      <c r="C320" s="275"/>
      <c r="D320" s="276"/>
      <c r="E320" s="276"/>
      <c r="F320" s="276"/>
      <c r="G320" s="276"/>
      <c r="H320" s="275"/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</row>
    <row r="321" spans="1:26" ht="12.75" customHeight="1" x14ac:dyDescent="0.2">
      <c r="A321" s="275"/>
      <c r="B321" s="275"/>
      <c r="C321" s="275"/>
      <c r="D321" s="276"/>
      <c r="E321" s="276"/>
      <c r="F321" s="276"/>
      <c r="G321" s="276"/>
      <c r="H321" s="275"/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</row>
    <row r="322" spans="1:26" ht="12.75" customHeight="1" x14ac:dyDescent="0.2">
      <c r="A322" s="275"/>
      <c r="B322" s="275"/>
      <c r="C322" s="275"/>
      <c r="D322" s="276"/>
      <c r="E322" s="276"/>
      <c r="F322" s="276"/>
      <c r="G322" s="276"/>
      <c r="H322" s="275"/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</row>
    <row r="323" spans="1:26" ht="12.75" customHeight="1" x14ac:dyDescent="0.2">
      <c r="A323" s="275"/>
      <c r="B323" s="275"/>
      <c r="C323" s="275"/>
      <c r="D323" s="276"/>
      <c r="E323" s="276"/>
      <c r="F323" s="276"/>
      <c r="G323" s="276"/>
      <c r="H323" s="275"/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</row>
    <row r="324" spans="1:26" ht="12.75" customHeight="1" x14ac:dyDescent="0.2">
      <c r="A324" s="275"/>
      <c r="B324" s="275"/>
      <c r="C324" s="275"/>
      <c r="D324" s="276"/>
      <c r="E324" s="276"/>
      <c r="F324" s="276"/>
      <c r="G324" s="276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</row>
    <row r="325" spans="1:26" ht="12.75" customHeight="1" x14ac:dyDescent="0.2">
      <c r="A325" s="275"/>
      <c r="B325" s="275"/>
      <c r="C325" s="275"/>
      <c r="D325" s="276"/>
      <c r="E325" s="276"/>
      <c r="F325" s="276"/>
      <c r="G325" s="276"/>
      <c r="H325" s="275"/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</row>
    <row r="326" spans="1:26" ht="12.75" customHeight="1" x14ac:dyDescent="0.2">
      <c r="A326" s="275"/>
      <c r="B326" s="275"/>
      <c r="C326" s="275"/>
      <c r="D326" s="276"/>
      <c r="E326" s="276"/>
      <c r="F326" s="276"/>
      <c r="G326" s="276"/>
      <c r="H326" s="275"/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</row>
    <row r="327" spans="1:26" ht="12.75" customHeight="1" x14ac:dyDescent="0.2">
      <c r="A327" s="275"/>
      <c r="B327" s="275"/>
      <c r="C327" s="275"/>
      <c r="D327" s="276"/>
      <c r="E327" s="276"/>
      <c r="F327" s="276"/>
      <c r="G327" s="276"/>
      <c r="H327" s="275"/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</row>
    <row r="328" spans="1:26" ht="12.75" customHeight="1" x14ac:dyDescent="0.2">
      <c r="A328" s="275"/>
      <c r="B328" s="275"/>
      <c r="C328" s="275"/>
      <c r="D328" s="276"/>
      <c r="E328" s="276"/>
      <c r="F328" s="276"/>
      <c r="G328" s="276"/>
      <c r="H328" s="275"/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</row>
    <row r="329" spans="1:26" ht="12.75" customHeight="1" x14ac:dyDescent="0.2">
      <c r="A329" s="275"/>
      <c r="B329" s="275"/>
      <c r="C329" s="275"/>
      <c r="D329" s="276"/>
      <c r="E329" s="276"/>
      <c r="F329" s="276"/>
      <c r="G329" s="276"/>
      <c r="H329" s="275"/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</row>
    <row r="330" spans="1:26" ht="12.75" customHeight="1" x14ac:dyDescent="0.2">
      <c r="A330" s="275"/>
      <c r="B330" s="275"/>
      <c r="C330" s="275"/>
      <c r="D330" s="276"/>
      <c r="E330" s="276"/>
      <c r="F330" s="276"/>
      <c r="G330" s="276"/>
      <c r="H330" s="275"/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</row>
    <row r="331" spans="1:26" ht="12.75" customHeight="1" x14ac:dyDescent="0.2">
      <c r="A331" s="275"/>
      <c r="B331" s="275"/>
      <c r="C331" s="275"/>
      <c r="D331" s="276"/>
      <c r="E331" s="276"/>
      <c r="F331" s="276"/>
      <c r="G331" s="276"/>
      <c r="H331" s="275"/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</row>
    <row r="332" spans="1:26" ht="12.75" customHeight="1" x14ac:dyDescent="0.2">
      <c r="A332" s="275"/>
      <c r="B332" s="275"/>
      <c r="C332" s="275"/>
      <c r="D332" s="276"/>
      <c r="E332" s="276"/>
      <c r="F332" s="276"/>
      <c r="G332" s="276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</row>
    <row r="333" spans="1:26" ht="12.75" customHeight="1" x14ac:dyDescent="0.2">
      <c r="A333" s="275"/>
      <c r="B333" s="275"/>
      <c r="C333" s="275"/>
      <c r="D333" s="276"/>
      <c r="E333" s="276"/>
      <c r="F333" s="276"/>
      <c r="G333" s="276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</row>
    <row r="334" spans="1:26" ht="12.75" customHeight="1" x14ac:dyDescent="0.2">
      <c r="A334" s="275"/>
      <c r="B334" s="275"/>
      <c r="C334" s="275"/>
      <c r="D334" s="276"/>
      <c r="E334" s="276"/>
      <c r="F334" s="276"/>
      <c r="G334" s="276"/>
      <c r="H334" s="275"/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</row>
    <row r="335" spans="1:26" ht="12.75" customHeight="1" x14ac:dyDescent="0.2">
      <c r="A335" s="275"/>
      <c r="B335" s="275"/>
      <c r="C335" s="275"/>
      <c r="D335" s="276"/>
      <c r="E335" s="276"/>
      <c r="F335" s="276"/>
      <c r="G335" s="276"/>
      <c r="H335" s="275"/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</row>
    <row r="336" spans="1:26" ht="12.75" customHeight="1" x14ac:dyDescent="0.2">
      <c r="A336" s="275"/>
      <c r="B336" s="275"/>
      <c r="C336" s="275"/>
      <c r="D336" s="276"/>
      <c r="E336" s="276"/>
      <c r="F336" s="276"/>
      <c r="G336" s="276"/>
      <c r="H336" s="275"/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</row>
    <row r="337" spans="1:26" ht="12.75" customHeight="1" x14ac:dyDescent="0.2">
      <c r="A337" s="275"/>
      <c r="B337" s="275"/>
      <c r="C337" s="275"/>
      <c r="D337" s="276"/>
      <c r="E337" s="276"/>
      <c r="F337" s="276"/>
      <c r="G337" s="276"/>
      <c r="H337" s="275"/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</row>
    <row r="338" spans="1:26" ht="12.75" customHeight="1" x14ac:dyDescent="0.2">
      <c r="A338" s="275"/>
      <c r="B338" s="275"/>
      <c r="C338" s="275"/>
      <c r="D338" s="276"/>
      <c r="E338" s="276"/>
      <c r="F338" s="276"/>
      <c r="G338" s="276"/>
      <c r="H338" s="275"/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</row>
    <row r="339" spans="1:26" ht="12.75" customHeight="1" x14ac:dyDescent="0.2">
      <c r="A339" s="275"/>
      <c r="B339" s="275"/>
      <c r="C339" s="275"/>
      <c r="D339" s="276"/>
      <c r="E339" s="276"/>
      <c r="F339" s="276"/>
      <c r="G339" s="276"/>
      <c r="H339" s="275"/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</row>
    <row r="340" spans="1:26" ht="12.75" customHeight="1" x14ac:dyDescent="0.2">
      <c r="A340" s="275"/>
      <c r="B340" s="275"/>
      <c r="C340" s="275"/>
      <c r="D340" s="276"/>
      <c r="E340" s="276"/>
      <c r="F340" s="276"/>
      <c r="G340" s="276"/>
      <c r="H340" s="275"/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</row>
    <row r="341" spans="1:26" ht="12.75" customHeight="1" x14ac:dyDescent="0.2">
      <c r="A341" s="275"/>
      <c r="B341" s="275"/>
      <c r="C341" s="275"/>
      <c r="D341" s="276"/>
      <c r="E341" s="276"/>
      <c r="F341" s="276"/>
      <c r="G341" s="276"/>
      <c r="H341" s="275"/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</row>
    <row r="342" spans="1:26" ht="12.75" customHeight="1" x14ac:dyDescent="0.2">
      <c r="A342" s="275"/>
      <c r="B342" s="275"/>
      <c r="C342" s="275"/>
      <c r="D342" s="276"/>
      <c r="E342" s="276"/>
      <c r="F342" s="276"/>
      <c r="G342" s="276"/>
      <c r="H342" s="275"/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</row>
    <row r="343" spans="1:26" ht="12.75" customHeight="1" x14ac:dyDescent="0.2">
      <c r="A343" s="275"/>
      <c r="B343" s="275"/>
      <c r="C343" s="275"/>
      <c r="D343" s="276"/>
      <c r="E343" s="276"/>
      <c r="F343" s="276"/>
      <c r="G343" s="276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</row>
    <row r="344" spans="1:26" ht="12.75" customHeight="1" x14ac:dyDescent="0.2">
      <c r="A344" s="275"/>
      <c r="B344" s="275"/>
      <c r="C344" s="275"/>
      <c r="D344" s="276"/>
      <c r="E344" s="276"/>
      <c r="F344" s="276"/>
      <c r="G344" s="276"/>
      <c r="H344" s="275"/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</row>
    <row r="345" spans="1:26" ht="12.75" customHeight="1" x14ac:dyDescent="0.2">
      <c r="A345" s="275"/>
      <c r="B345" s="275"/>
      <c r="C345" s="275"/>
      <c r="D345" s="276"/>
      <c r="E345" s="276"/>
      <c r="F345" s="276"/>
      <c r="G345" s="276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</row>
    <row r="346" spans="1:26" ht="12.75" customHeight="1" x14ac:dyDescent="0.2">
      <c r="A346" s="275"/>
      <c r="B346" s="275"/>
      <c r="C346" s="275"/>
      <c r="D346" s="276"/>
      <c r="E346" s="276"/>
      <c r="F346" s="276"/>
      <c r="G346" s="276"/>
      <c r="H346" s="275"/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</row>
    <row r="347" spans="1:26" ht="12.75" customHeight="1" x14ac:dyDescent="0.2">
      <c r="A347" s="275"/>
      <c r="B347" s="275"/>
      <c r="C347" s="275"/>
      <c r="D347" s="276"/>
      <c r="E347" s="276"/>
      <c r="F347" s="276"/>
      <c r="G347" s="276"/>
      <c r="H347" s="275"/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</row>
    <row r="348" spans="1:26" ht="12.75" customHeight="1" x14ac:dyDescent="0.2">
      <c r="A348" s="275"/>
      <c r="B348" s="275"/>
      <c r="C348" s="275"/>
      <c r="D348" s="276"/>
      <c r="E348" s="276"/>
      <c r="F348" s="276"/>
      <c r="G348" s="276"/>
      <c r="H348" s="275"/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</row>
    <row r="349" spans="1:26" ht="12.75" customHeight="1" x14ac:dyDescent="0.2">
      <c r="A349" s="275"/>
      <c r="B349" s="275"/>
      <c r="C349" s="275"/>
      <c r="D349" s="276"/>
      <c r="E349" s="276"/>
      <c r="F349" s="276"/>
      <c r="G349" s="276"/>
      <c r="H349" s="275"/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</row>
    <row r="350" spans="1:26" ht="12.75" customHeight="1" x14ac:dyDescent="0.2">
      <c r="A350" s="275"/>
      <c r="B350" s="275"/>
      <c r="C350" s="275"/>
      <c r="D350" s="276"/>
      <c r="E350" s="276"/>
      <c r="F350" s="276"/>
      <c r="G350" s="276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</row>
    <row r="351" spans="1:26" ht="12.75" customHeight="1" x14ac:dyDescent="0.2">
      <c r="A351" s="275"/>
      <c r="B351" s="275"/>
      <c r="C351" s="275"/>
      <c r="D351" s="276"/>
      <c r="E351" s="276"/>
      <c r="F351" s="276"/>
      <c r="G351" s="276"/>
      <c r="H351" s="275"/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</row>
    <row r="352" spans="1:26" ht="12.75" customHeight="1" x14ac:dyDescent="0.2">
      <c r="A352" s="275"/>
      <c r="B352" s="275"/>
      <c r="C352" s="275"/>
      <c r="D352" s="276"/>
      <c r="E352" s="276"/>
      <c r="F352" s="276"/>
      <c r="G352" s="276"/>
      <c r="H352" s="275"/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</row>
    <row r="353" spans="1:26" ht="12.75" customHeight="1" x14ac:dyDescent="0.2">
      <c r="A353" s="275"/>
      <c r="B353" s="275"/>
      <c r="C353" s="275"/>
      <c r="D353" s="276"/>
      <c r="E353" s="276"/>
      <c r="F353" s="276"/>
      <c r="G353" s="276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</row>
    <row r="354" spans="1:26" ht="12.75" customHeight="1" x14ac:dyDescent="0.2">
      <c r="A354" s="275"/>
      <c r="B354" s="275"/>
      <c r="C354" s="275"/>
      <c r="D354" s="276"/>
      <c r="E354" s="276"/>
      <c r="F354" s="276"/>
      <c r="G354" s="276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</row>
    <row r="355" spans="1:26" ht="12.75" customHeight="1" x14ac:dyDescent="0.2">
      <c r="A355" s="275"/>
      <c r="B355" s="275"/>
      <c r="C355" s="275"/>
      <c r="D355" s="276"/>
      <c r="E355" s="276"/>
      <c r="F355" s="276"/>
      <c r="G355" s="276"/>
      <c r="H355" s="275"/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</row>
    <row r="356" spans="1:26" ht="12.75" customHeight="1" x14ac:dyDescent="0.2">
      <c r="A356" s="275"/>
      <c r="B356" s="275"/>
      <c r="C356" s="275"/>
      <c r="D356" s="276"/>
      <c r="E356" s="276"/>
      <c r="F356" s="276"/>
      <c r="G356" s="276"/>
      <c r="H356" s="275"/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</row>
    <row r="357" spans="1:26" ht="12.75" customHeight="1" x14ac:dyDescent="0.2">
      <c r="A357" s="275"/>
      <c r="B357" s="275"/>
      <c r="C357" s="275"/>
      <c r="D357" s="276"/>
      <c r="E357" s="276"/>
      <c r="F357" s="276"/>
      <c r="G357" s="276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</row>
    <row r="358" spans="1:26" ht="12.75" customHeight="1" x14ac:dyDescent="0.2">
      <c r="A358" s="275"/>
      <c r="B358" s="275"/>
      <c r="C358" s="275"/>
      <c r="D358" s="276"/>
      <c r="E358" s="276"/>
      <c r="F358" s="276"/>
      <c r="G358" s="276"/>
      <c r="H358" s="275"/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</row>
    <row r="359" spans="1:26" ht="12.75" customHeight="1" x14ac:dyDescent="0.2">
      <c r="A359" s="275"/>
      <c r="B359" s="275"/>
      <c r="C359" s="275"/>
      <c r="D359" s="276"/>
      <c r="E359" s="276"/>
      <c r="F359" s="276"/>
      <c r="G359" s="276"/>
      <c r="H359" s="275"/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</row>
    <row r="360" spans="1:26" ht="12.75" customHeight="1" x14ac:dyDescent="0.2">
      <c r="A360" s="275"/>
      <c r="B360" s="275"/>
      <c r="C360" s="275"/>
      <c r="D360" s="276"/>
      <c r="E360" s="276"/>
      <c r="F360" s="276"/>
      <c r="G360" s="276"/>
      <c r="H360" s="275"/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</row>
    <row r="361" spans="1:26" ht="12.75" customHeight="1" x14ac:dyDescent="0.2">
      <c r="A361" s="275"/>
      <c r="B361" s="275"/>
      <c r="C361" s="275"/>
      <c r="D361" s="276"/>
      <c r="E361" s="276"/>
      <c r="F361" s="276"/>
      <c r="G361" s="276"/>
      <c r="H361" s="275"/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</row>
    <row r="362" spans="1:26" ht="12.75" customHeight="1" x14ac:dyDescent="0.2">
      <c r="A362" s="275"/>
      <c r="B362" s="275"/>
      <c r="C362" s="275"/>
      <c r="D362" s="276"/>
      <c r="E362" s="276"/>
      <c r="F362" s="276"/>
      <c r="G362" s="276"/>
      <c r="H362" s="275"/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</row>
    <row r="363" spans="1:26" ht="12.75" customHeight="1" x14ac:dyDescent="0.2">
      <c r="A363" s="275"/>
      <c r="B363" s="275"/>
      <c r="C363" s="275"/>
      <c r="D363" s="276"/>
      <c r="E363" s="276"/>
      <c r="F363" s="276"/>
      <c r="G363" s="276"/>
      <c r="H363" s="275"/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</row>
    <row r="364" spans="1:26" ht="12.75" customHeight="1" x14ac:dyDescent="0.2">
      <c r="A364" s="275"/>
      <c r="B364" s="275"/>
      <c r="C364" s="275"/>
      <c r="D364" s="276"/>
      <c r="E364" s="276"/>
      <c r="F364" s="276"/>
      <c r="G364" s="276"/>
      <c r="H364" s="275"/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</row>
    <row r="365" spans="1:26" ht="12.75" customHeight="1" x14ac:dyDescent="0.2">
      <c r="A365" s="275"/>
      <c r="B365" s="275"/>
      <c r="C365" s="275"/>
      <c r="D365" s="276"/>
      <c r="E365" s="276"/>
      <c r="F365" s="276"/>
      <c r="G365" s="276"/>
      <c r="H365" s="275"/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</row>
    <row r="366" spans="1:26" ht="12.75" customHeight="1" x14ac:dyDescent="0.2">
      <c r="A366" s="275"/>
      <c r="B366" s="275"/>
      <c r="C366" s="275"/>
      <c r="D366" s="276"/>
      <c r="E366" s="276"/>
      <c r="F366" s="276"/>
      <c r="G366" s="276"/>
      <c r="H366" s="275"/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</row>
    <row r="367" spans="1:26" ht="12.75" customHeight="1" x14ac:dyDescent="0.2">
      <c r="A367" s="275"/>
      <c r="B367" s="275"/>
      <c r="C367" s="275"/>
      <c r="D367" s="276"/>
      <c r="E367" s="276"/>
      <c r="F367" s="276"/>
      <c r="G367" s="276"/>
      <c r="H367" s="275"/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</row>
    <row r="368" spans="1:26" ht="12.75" customHeight="1" x14ac:dyDescent="0.2">
      <c r="A368" s="275"/>
      <c r="B368" s="275"/>
      <c r="C368" s="275"/>
      <c r="D368" s="276"/>
      <c r="E368" s="276"/>
      <c r="F368" s="276"/>
      <c r="G368" s="276"/>
      <c r="H368" s="275"/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</row>
    <row r="369" spans="1:26" ht="12.75" customHeight="1" x14ac:dyDescent="0.2">
      <c r="A369" s="275"/>
      <c r="B369" s="275"/>
      <c r="C369" s="275"/>
      <c r="D369" s="276"/>
      <c r="E369" s="276"/>
      <c r="F369" s="276"/>
      <c r="G369" s="276"/>
      <c r="H369" s="275"/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</row>
    <row r="370" spans="1:26" ht="12.75" customHeight="1" x14ac:dyDescent="0.2">
      <c r="A370" s="275"/>
      <c r="B370" s="275"/>
      <c r="C370" s="275"/>
      <c r="D370" s="276"/>
      <c r="E370" s="276"/>
      <c r="F370" s="276"/>
      <c r="G370" s="276"/>
      <c r="H370" s="275"/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</row>
    <row r="371" spans="1:26" ht="12.75" customHeight="1" x14ac:dyDescent="0.2">
      <c r="A371" s="275"/>
      <c r="B371" s="275"/>
      <c r="C371" s="275"/>
      <c r="D371" s="276"/>
      <c r="E371" s="276"/>
      <c r="F371" s="276"/>
      <c r="G371" s="276"/>
      <c r="H371" s="275"/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</row>
    <row r="372" spans="1:26" ht="12.75" customHeight="1" x14ac:dyDescent="0.2">
      <c r="A372" s="275"/>
      <c r="B372" s="275"/>
      <c r="C372" s="275"/>
      <c r="D372" s="276"/>
      <c r="E372" s="276"/>
      <c r="F372" s="276"/>
      <c r="G372" s="276"/>
      <c r="H372" s="275"/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</row>
    <row r="373" spans="1:26" ht="12.75" customHeight="1" x14ac:dyDescent="0.2">
      <c r="A373" s="275"/>
      <c r="B373" s="275"/>
      <c r="C373" s="275"/>
      <c r="D373" s="276"/>
      <c r="E373" s="276"/>
      <c r="F373" s="276"/>
      <c r="G373" s="276"/>
      <c r="H373" s="275"/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</row>
    <row r="374" spans="1:26" ht="12.75" customHeight="1" x14ac:dyDescent="0.2">
      <c r="A374" s="275"/>
      <c r="B374" s="275"/>
      <c r="C374" s="275"/>
      <c r="D374" s="276"/>
      <c r="E374" s="276"/>
      <c r="F374" s="276"/>
      <c r="G374" s="276"/>
      <c r="H374" s="275"/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</row>
    <row r="375" spans="1:26" ht="12.75" customHeight="1" x14ac:dyDescent="0.2">
      <c r="A375" s="275"/>
      <c r="B375" s="275"/>
      <c r="C375" s="275"/>
      <c r="D375" s="276"/>
      <c r="E375" s="276"/>
      <c r="F375" s="276"/>
      <c r="G375" s="276"/>
      <c r="H375" s="275"/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</row>
    <row r="376" spans="1:26" ht="12.75" customHeight="1" x14ac:dyDescent="0.2">
      <c r="A376" s="275"/>
      <c r="B376" s="275"/>
      <c r="C376" s="275"/>
      <c r="D376" s="276"/>
      <c r="E376" s="276"/>
      <c r="F376" s="276"/>
      <c r="G376" s="276"/>
      <c r="H376" s="275"/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</row>
    <row r="377" spans="1:26" ht="12.75" customHeight="1" x14ac:dyDescent="0.2">
      <c r="A377" s="275"/>
      <c r="B377" s="275"/>
      <c r="C377" s="275"/>
      <c r="D377" s="276"/>
      <c r="E377" s="276"/>
      <c r="F377" s="276"/>
      <c r="G377" s="276"/>
      <c r="H377" s="275"/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</row>
    <row r="378" spans="1:26" ht="12.75" customHeight="1" x14ac:dyDescent="0.2">
      <c r="A378" s="275"/>
      <c r="B378" s="275"/>
      <c r="C378" s="275"/>
      <c r="D378" s="276"/>
      <c r="E378" s="276"/>
      <c r="F378" s="276"/>
      <c r="G378" s="276"/>
      <c r="H378" s="275"/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</row>
    <row r="379" spans="1:26" ht="12.75" customHeight="1" x14ac:dyDescent="0.2">
      <c r="A379" s="275"/>
      <c r="B379" s="275"/>
      <c r="C379" s="275"/>
      <c r="D379" s="276"/>
      <c r="E379" s="276"/>
      <c r="F379" s="276"/>
      <c r="G379" s="276"/>
      <c r="H379" s="275"/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</row>
    <row r="380" spans="1:26" ht="12.75" customHeight="1" x14ac:dyDescent="0.2">
      <c r="A380" s="275"/>
      <c r="B380" s="275"/>
      <c r="C380" s="275"/>
      <c r="D380" s="276"/>
      <c r="E380" s="276"/>
      <c r="F380" s="276"/>
      <c r="G380" s="276"/>
      <c r="H380" s="275"/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</row>
    <row r="381" spans="1:26" ht="12.75" customHeight="1" x14ac:dyDescent="0.2">
      <c r="A381" s="275"/>
      <c r="B381" s="275"/>
      <c r="C381" s="275"/>
      <c r="D381" s="276"/>
      <c r="E381" s="276"/>
      <c r="F381" s="276"/>
      <c r="G381" s="276"/>
      <c r="H381" s="275"/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</row>
    <row r="382" spans="1:26" ht="12.75" customHeight="1" x14ac:dyDescent="0.2">
      <c r="A382" s="275"/>
      <c r="B382" s="275"/>
      <c r="C382" s="275"/>
      <c r="D382" s="276"/>
      <c r="E382" s="276"/>
      <c r="F382" s="276"/>
      <c r="G382" s="276"/>
      <c r="H382" s="275"/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</row>
    <row r="383" spans="1:26" ht="12.75" customHeight="1" x14ac:dyDescent="0.2">
      <c r="A383" s="275"/>
      <c r="B383" s="275"/>
      <c r="C383" s="275"/>
      <c r="D383" s="276"/>
      <c r="E383" s="276"/>
      <c r="F383" s="276"/>
      <c r="G383" s="276"/>
      <c r="H383" s="275"/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</row>
    <row r="384" spans="1:26" ht="12.75" customHeight="1" x14ac:dyDescent="0.2">
      <c r="A384" s="275"/>
      <c r="B384" s="275"/>
      <c r="C384" s="275"/>
      <c r="D384" s="276"/>
      <c r="E384" s="276"/>
      <c r="F384" s="276"/>
      <c r="G384" s="276"/>
      <c r="H384" s="275"/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</row>
    <row r="385" spans="1:26" ht="12.75" customHeight="1" x14ac:dyDescent="0.2">
      <c r="A385" s="275"/>
      <c r="B385" s="275"/>
      <c r="C385" s="275"/>
      <c r="D385" s="276"/>
      <c r="E385" s="276"/>
      <c r="F385" s="276"/>
      <c r="G385" s="276"/>
      <c r="H385" s="275"/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</row>
    <row r="386" spans="1:26" ht="12.75" customHeight="1" x14ac:dyDescent="0.2">
      <c r="A386" s="275"/>
      <c r="B386" s="275"/>
      <c r="C386" s="275"/>
      <c r="D386" s="276"/>
      <c r="E386" s="276"/>
      <c r="F386" s="276"/>
      <c r="G386" s="276"/>
      <c r="H386" s="275"/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</row>
    <row r="387" spans="1:26" ht="12.75" customHeight="1" x14ac:dyDescent="0.2">
      <c r="A387" s="275"/>
      <c r="B387" s="275"/>
      <c r="C387" s="275"/>
      <c r="D387" s="276"/>
      <c r="E387" s="276"/>
      <c r="F387" s="276"/>
      <c r="G387" s="276"/>
      <c r="H387" s="275"/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</row>
    <row r="388" spans="1:26" ht="12.75" customHeight="1" x14ac:dyDescent="0.2">
      <c r="A388" s="275"/>
      <c r="B388" s="275"/>
      <c r="C388" s="275"/>
      <c r="D388" s="276"/>
      <c r="E388" s="276"/>
      <c r="F388" s="276"/>
      <c r="G388" s="276"/>
      <c r="H388" s="275"/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</row>
    <row r="389" spans="1:26" ht="12.75" customHeight="1" x14ac:dyDescent="0.2">
      <c r="A389" s="275"/>
      <c r="B389" s="275"/>
      <c r="C389" s="275"/>
      <c r="D389" s="276"/>
      <c r="E389" s="276"/>
      <c r="F389" s="276"/>
      <c r="G389" s="276"/>
      <c r="H389" s="275"/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</row>
    <row r="390" spans="1:26" ht="12.75" customHeight="1" x14ac:dyDescent="0.2">
      <c r="A390" s="275"/>
      <c r="B390" s="275"/>
      <c r="C390" s="275"/>
      <c r="D390" s="276"/>
      <c r="E390" s="276"/>
      <c r="F390" s="276"/>
      <c r="G390" s="276"/>
      <c r="H390" s="275"/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</row>
    <row r="391" spans="1:26" ht="12.75" customHeight="1" x14ac:dyDescent="0.2">
      <c r="A391" s="275"/>
      <c r="B391" s="275"/>
      <c r="C391" s="275"/>
      <c r="D391" s="276"/>
      <c r="E391" s="276"/>
      <c r="F391" s="276"/>
      <c r="G391" s="276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</row>
    <row r="392" spans="1:26" ht="12.75" customHeight="1" x14ac:dyDescent="0.2">
      <c r="A392" s="275"/>
      <c r="B392" s="275"/>
      <c r="C392" s="275"/>
      <c r="D392" s="276"/>
      <c r="E392" s="276"/>
      <c r="F392" s="276"/>
      <c r="G392" s="276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</row>
    <row r="393" spans="1:26" ht="12.75" customHeight="1" x14ac:dyDescent="0.2">
      <c r="A393" s="275"/>
      <c r="B393" s="275"/>
      <c r="C393" s="275"/>
      <c r="D393" s="276"/>
      <c r="E393" s="276"/>
      <c r="F393" s="276"/>
      <c r="G393" s="276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</row>
    <row r="394" spans="1:26" ht="12.75" customHeight="1" x14ac:dyDescent="0.2">
      <c r="A394" s="275"/>
      <c r="B394" s="275"/>
      <c r="C394" s="275"/>
      <c r="D394" s="276"/>
      <c r="E394" s="276"/>
      <c r="F394" s="276"/>
      <c r="G394" s="276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</row>
    <row r="395" spans="1:26" ht="12.75" customHeight="1" x14ac:dyDescent="0.2">
      <c r="A395" s="275"/>
      <c r="B395" s="275"/>
      <c r="C395" s="275"/>
      <c r="D395" s="276"/>
      <c r="E395" s="276"/>
      <c r="F395" s="276"/>
      <c r="G395" s="276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</row>
    <row r="396" spans="1:26" ht="12.75" customHeight="1" x14ac:dyDescent="0.2">
      <c r="A396" s="275"/>
      <c r="B396" s="275"/>
      <c r="C396" s="275"/>
      <c r="D396" s="276"/>
      <c r="E396" s="276"/>
      <c r="F396" s="276"/>
      <c r="G396" s="276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</row>
    <row r="397" spans="1:26" ht="12.75" customHeight="1" x14ac:dyDescent="0.2">
      <c r="A397" s="275"/>
      <c r="B397" s="275"/>
      <c r="C397" s="275"/>
      <c r="D397" s="276"/>
      <c r="E397" s="276"/>
      <c r="F397" s="276"/>
      <c r="G397" s="276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</row>
    <row r="398" spans="1:26" ht="12.75" customHeight="1" x14ac:dyDescent="0.2">
      <c r="A398" s="275"/>
      <c r="B398" s="275"/>
      <c r="C398" s="275"/>
      <c r="D398" s="276"/>
      <c r="E398" s="276"/>
      <c r="F398" s="276"/>
      <c r="G398" s="276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</row>
    <row r="399" spans="1:26" ht="12.75" customHeight="1" x14ac:dyDescent="0.2">
      <c r="A399" s="275"/>
      <c r="B399" s="275"/>
      <c r="C399" s="275"/>
      <c r="D399" s="276"/>
      <c r="E399" s="276"/>
      <c r="F399" s="276"/>
      <c r="G399" s="276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</row>
    <row r="400" spans="1:26" ht="12.75" customHeight="1" x14ac:dyDescent="0.2">
      <c r="A400" s="275"/>
      <c r="B400" s="275"/>
      <c r="C400" s="275"/>
      <c r="D400" s="276"/>
      <c r="E400" s="276"/>
      <c r="F400" s="276"/>
      <c r="G400" s="276"/>
      <c r="H400" s="275"/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</row>
    <row r="401" spans="1:26" ht="12.75" customHeight="1" x14ac:dyDescent="0.2">
      <c r="A401" s="275"/>
      <c r="B401" s="275"/>
      <c r="C401" s="275"/>
      <c r="D401" s="276"/>
      <c r="E401" s="276"/>
      <c r="F401" s="276"/>
      <c r="G401" s="276"/>
      <c r="H401" s="275"/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</row>
    <row r="402" spans="1:26" ht="12.75" customHeight="1" x14ac:dyDescent="0.2">
      <c r="A402" s="275"/>
      <c r="B402" s="275"/>
      <c r="C402" s="275"/>
      <c r="D402" s="276"/>
      <c r="E402" s="276"/>
      <c r="F402" s="276"/>
      <c r="G402" s="276"/>
      <c r="H402" s="275"/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</row>
    <row r="403" spans="1:26" ht="12.75" customHeight="1" x14ac:dyDescent="0.2">
      <c r="A403" s="275"/>
      <c r="B403" s="275"/>
      <c r="C403" s="275"/>
      <c r="D403" s="276"/>
      <c r="E403" s="276"/>
      <c r="F403" s="276"/>
      <c r="G403" s="276"/>
      <c r="H403" s="275"/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</row>
    <row r="404" spans="1:26" ht="12.75" customHeight="1" x14ac:dyDescent="0.2">
      <c r="A404" s="275"/>
      <c r="B404" s="275"/>
      <c r="C404" s="275"/>
      <c r="D404" s="276"/>
      <c r="E404" s="276"/>
      <c r="F404" s="276"/>
      <c r="G404" s="276"/>
      <c r="H404" s="275"/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</row>
    <row r="405" spans="1:26" ht="12.75" customHeight="1" x14ac:dyDescent="0.2">
      <c r="A405" s="275"/>
      <c r="B405" s="275"/>
      <c r="C405" s="275"/>
      <c r="D405" s="276"/>
      <c r="E405" s="276"/>
      <c r="F405" s="276"/>
      <c r="G405" s="276"/>
      <c r="H405" s="275"/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</row>
    <row r="406" spans="1:26" ht="12.75" customHeight="1" x14ac:dyDescent="0.2">
      <c r="A406" s="275"/>
      <c r="B406" s="275"/>
      <c r="C406" s="275"/>
      <c r="D406" s="276"/>
      <c r="E406" s="276"/>
      <c r="F406" s="276"/>
      <c r="G406" s="276"/>
      <c r="H406" s="275"/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</row>
    <row r="407" spans="1:26" ht="12.75" customHeight="1" x14ac:dyDescent="0.2">
      <c r="A407" s="275"/>
      <c r="B407" s="275"/>
      <c r="C407" s="275"/>
      <c r="D407" s="276"/>
      <c r="E407" s="276"/>
      <c r="F407" s="276"/>
      <c r="G407" s="276"/>
      <c r="H407" s="275"/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</row>
    <row r="408" spans="1:26" ht="12.75" customHeight="1" x14ac:dyDescent="0.2">
      <c r="A408" s="275"/>
      <c r="B408" s="275"/>
      <c r="C408" s="275"/>
      <c r="D408" s="276"/>
      <c r="E408" s="276"/>
      <c r="F408" s="276"/>
      <c r="G408" s="276"/>
      <c r="H408" s="275"/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</row>
    <row r="409" spans="1:26" ht="12.75" customHeight="1" x14ac:dyDescent="0.2">
      <c r="A409" s="275"/>
      <c r="B409" s="275"/>
      <c r="C409" s="275"/>
      <c r="D409" s="276"/>
      <c r="E409" s="276"/>
      <c r="F409" s="276"/>
      <c r="G409" s="276"/>
      <c r="H409" s="275"/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</row>
    <row r="410" spans="1:26" ht="12.75" customHeight="1" x14ac:dyDescent="0.2">
      <c r="A410" s="275"/>
      <c r="B410" s="275"/>
      <c r="C410" s="275"/>
      <c r="D410" s="276"/>
      <c r="E410" s="276"/>
      <c r="F410" s="276"/>
      <c r="G410" s="276"/>
      <c r="H410" s="275"/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</row>
    <row r="411" spans="1:26" ht="12.75" customHeight="1" x14ac:dyDescent="0.2">
      <c r="A411" s="275"/>
      <c r="B411" s="275"/>
      <c r="C411" s="275"/>
      <c r="D411" s="276"/>
      <c r="E411" s="276"/>
      <c r="F411" s="276"/>
      <c r="G411" s="276"/>
      <c r="H411" s="275"/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</row>
    <row r="412" spans="1:26" ht="12.75" customHeight="1" x14ac:dyDescent="0.2">
      <c r="A412" s="275"/>
      <c r="B412" s="275"/>
      <c r="C412" s="275"/>
      <c r="D412" s="276"/>
      <c r="E412" s="276"/>
      <c r="F412" s="276"/>
      <c r="G412" s="276"/>
      <c r="H412" s="275"/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</row>
    <row r="413" spans="1:26" ht="12.75" customHeight="1" x14ac:dyDescent="0.2">
      <c r="A413" s="275"/>
      <c r="B413" s="275"/>
      <c r="C413" s="275"/>
      <c r="D413" s="276"/>
      <c r="E413" s="276"/>
      <c r="F413" s="276"/>
      <c r="G413" s="276"/>
      <c r="H413" s="275"/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</row>
    <row r="414" spans="1:26" ht="12.75" customHeight="1" x14ac:dyDescent="0.2">
      <c r="A414" s="275"/>
      <c r="B414" s="275"/>
      <c r="C414" s="275"/>
      <c r="D414" s="276"/>
      <c r="E414" s="276"/>
      <c r="F414" s="276"/>
      <c r="G414" s="276"/>
      <c r="H414" s="275"/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</row>
    <row r="415" spans="1:26" ht="12.75" customHeight="1" x14ac:dyDescent="0.2">
      <c r="A415" s="275"/>
      <c r="B415" s="275"/>
      <c r="C415" s="275"/>
      <c r="D415" s="276"/>
      <c r="E415" s="276"/>
      <c r="F415" s="276"/>
      <c r="G415" s="276"/>
      <c r="H415" s="275"/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</row>
    <row r="416" spans="1:26" ht="12.75" customHeight="1" x14ac:dyDescent="0.2">
      <c r="A416" s="275"/>
      <c r="B416" s="275"/>
      <c r="C416" s="275"/>
      <c r="D416" s="276"/>
      <c r="E416" s="276"/>
      <c r="F416" s="276"/>
      <c r="G416" s="276"/>
      <c r="H416" s="275"/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</row>
    <row r="417" spans="1:26" ht="12.75" customHeight="1" x14ac:dyDescent="0.2">
      <c r="A417" s="275"/>
      <c r="B417" s="275"/>
      <c r="C417" s="275"/>
      <c r="D417" s="276"/>
      <c r="E417" s="276"/>
      <c r="F417" s="276"/>
      <c r="G417" s="276"/>
      <c r="H417" s="275"/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</row>
    <row r="418" spans="1:26" ht="12.75" customHeight="1" x14ac:dyDescent="0.2">
      <c r="A418" s="275"/>
      <c r="B418" s="275"/>
      <c r="C418" s="275"/>
      <c r="D418" s="276"/>
      <c r="E418" s="276"/>
      <c r="F418" s="276"/>
      <c r="G418" s="276"/>
      <c r="H418" s="275"/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</row>
    <row r="419" spans="1:26" ht="12.75" customHeight="1" x14ac:dyDescent="0.2">
      <c r="A419" s="275"/>
      <c r="B419" s="275"/>
      <c r="C419" s="275"/>
      <c r="D419" s="276"/>
      <c r="E419" s="276"/>
      <c r="F419" s="276"/>
      <c r="G419" s="276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</row>
    <row r="420" spans="1:26" ht="12.75" customHeight="1" x14ac:dyDescent="0.2">
      <c r="A420" s="275"/>
      <c r="B420" s="275"/>
      <c r="C420" s="275"/>
      <c r="D420" s="276"/>
      <c r="E420" s="276"/>
      <c r="F420" s="276"/>
      <c r="G420" s="276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</row>
    <row r="421" spans="1:26" ht="12.75" customHeight="1" x14ac:dyDescent="0.2">
      <c r="A421" s="275"/>
      <c r="B421" s="275"/>
      <c r="C421" s="275"/>
      <c r="D421" s="276"/>
      <c r="E421" s="276"/>
      <c r="F421" s="276"/>
      <c r="G421" s="276"/>
      <c r="H421" s="275"/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</row>
    <row r="422" spans="1:26" ht="12.75" customHeight="1" x14ac:dyDescent="0.2">
      <c r="A422" s="275"/>
      <c r="B422" s="275"/>
      <c r="C422" s="275"/>
      <c r="D422" s="276"/>
      <c r="E422" s="276"/>
      <c r="F422" s="276"/>
      <c r="G422" s="276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</row>
    <row r="423" spans="1:26" ht="12.75" customHeight="1" x14ac:dyDescent="0.2">
      <c r="A423" s="275"/>
      <c r="B423" s="275"/>
      <c r="C423" s="275"/>
      <c r="D423" s="276"/>
      <c r="E423" s="276"/>
      <c r="F423" s="276"/>
      <c r="G423" s="276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</row>
    <row r="424" spans="1:26" ht="12.75" customHeight="1" x14ac:dyDescent="0.2">
      <c r="A424" s="275"/>
      <c r="B424" s="275"/>
      <c r="C424" s="275"/>
      <c r="D424" s="276"/>
      <c r="E424" s="276"/>
      <c r="F424" s="276"/>
      <c r="G424" s="276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</row>
    <row r="425" spans="1:26" ht="12.75" customHeight="1" x14ac:dyDescent="0.2">
      <c r="A425" s="275"/>
      <c r="B425" s="275"/>
      <c r="C425" s="275"/>
      <c r="D425" s="276"/>
      <c r="E425" s="276"/>
      <c r="F425" s="276"/>
      <c r="G425" s="276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</row>
    <row r="426" spans="1:26" ht="12.75" customHeight="1" x14ac:dyDescent="0.2">
      <c r="A426" s="275"/>
      <c r="B426" s="275"/>
      <c r="C426" s="275"/>
      <c r="D426" s="276"/>
      <c r="E426" s="276"/>
      <c r="F426" s="276"/>
      <c r="G426" s="276"/>
      <c r="H426" s="275"/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</row>
    <row r="427" spans="1:26" ht="12.75" customHeight="1" x14ac:dyDescent="0.2">
      <c r="A427" s="275"/>
      <c r="B427" s="275"/>
      <c r="C427" s="275"/>
      <c r="D427" s="276"/>
      <c r="E427" s="276"/>
      <c r="F427" s="276"/>
      <c r="G427" s="276"/>
      <c r="H427" s="275"/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</row>
    <row r="428" spans="1:26" ht="12.75" customHeight="1" x14ac:dyDescent="0.2">
      <c r="A428" s="275"/>
      <c r="B428" s="275"/>
      <c r="C428" s="275"/>
      <c r="D428" s="276"/>
      <c r="E428" s="276"/>
      <c r="F428" s="276"/>
      <c r="G428" s="276"/>
      <c r="H428" s="275"/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U428" s="275"/>
      <c r="V428" s="275"/>
      <c r="W428" s="275"/>
      <c r="X428" s="275"/>
      <c r="Y428" s="275"/>
      <c r="Z428" s="275"/>
    </row>
    <row r="429" spans="1:26" ht="12.75" customHeight="1" x14ac:dyDescent="0.2">
      <c r="A429" s="275"/>
      <c r="B429" s="275"/>
      <c r="C429" s="275"/>
      <c r="D429" s="276"/>
      <c r="E429" s="276"/>
      <c r="F429" s="276"/>
      <c r="G429" s="276"/>
      <c r="H429" s="275"/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</row>
    <row r="430" spans="1:26" ht="12.75" customHeight="1" x14ac:dyDescent="0.2">
      <c r="A430" s="275"/>
      <c r="B430" s="275"/>
      <c r="C430" s="275"/>
      <c r="D430" s="276"/>
      <c r="E430" s="276"/>
      <c r="F430" s="276"/>
      <c r="G430" s="276"/>
      <c r="H430" s="275"/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</row>
    <row r="431" spans="1:26" ht="12.75" customHeight="1" x14ac:dyDescent="0.2">
      <c r="A431" s="275"/>
      <c r="B431" s="275"/>
      <c r="C431" s="275"/>
      <c r="D431" s="276"/>
      <c r="E431" s="276"/>
      <c r="F431" s="276"/>
      <c r="G431" s="276"/>
      <c r="H431" s="275"/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U431" s="275"/>
      <c r="V431" s="275"/>
      <c r="W431" s="275"/>
      <c r="X431" s="275"/>
      <c r="Y431" s="275"/>
      <c r="Z431" s="275"/>
    </row>
    <row r="432" spans="1:26" ht="12.75" customHeight="1" x14ac:dyDescent="0.2">
      <c r="A432" s="275"/>
      <c r="B432" s="275"/>
      <c r="C432" s="275"/>
      <c r="D432" s="276"/>
      <c r="E432" s="276"/>
      <c r="F432" s="276"/>
      <c r="G432" s="276"/>
      <c r="H432" s="275"/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U432" s="275"/>
      <c r="V432" s="275"/>
      <c r="W432" s="275"/>
      <c r="X432" s="275"/>
      <c r="Y432" s="275"/>
      <c r="Z432" s="275"/>
    </row>
    <row r="433" spans="1:26" ht="12.75" customHeight="1" x14ac:dyDescent="0.2">
      <c r="A433" s="275"/>
      <c r="B433" s="275"/>
      <c r="C433" s="275"/>
      <c r="D433" s="276"/>
      <c r="E433" s="276"/>
      <c r="F433" s="276"/>
      <c r="G433" s="276"/>
      <c r="H433" s="275"/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U433" s="275"/>
      <c r="V433" s="275"/>
      <c r="W433" s="275"/>
      <c r="X433" s="275"/>
      <c r="Y433" s="275"/>
      <c r="Z433" s="275"/>
    </row>
    <row r="434" spans="1:26" ht="12.75" customHeight="1" x14ac:dyDescent="0.2">
      <c r="A434" s="275"/>
      <c r="B434" s="275"/>
      <c r="C434" s="275"/>
      <c r="D434" s="276"/>
      <c r="E434" s="276"/>
      <c r="F434" s="276"/>
      <c r="G434" s="276"/>
      <c r="H434" s="275"/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U434" s="275"/>
      <c r="V434" s="275"/>
      <c r="W434" s="275"/>
      <c r="X434" s="275"/>
      <c r="Y434" s="275"/>
      <c r="Z434" s="275"/>
    </row>
    <row r="435" spans="1:26" ht="12.75" customHeight="1" x14ac:dyDescent="0.2">
      <c r="A435" s="275"/>
      <c r="B435" s="275"/>
      <c r="C435" s="275"/>
      <c r="D435" s="276"/>
      <c r="E435" s="276"/>
      <c r="F435" s="276"/>
      <c r="G435" s="276"/>
      <c r="H435" s="275"/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U435" s="275"/>
      <c r="V435" s="275"/>
      <c r="W435" s="275"/>
      <c r="X435" s="275"/>
      <c r="Y435" s="275"/>
      <c r="Z435" s="275"/>
    </row>
    <row r="436" spans="1:26" ht="12.75" customHeight="1" x14ac:dyDescent="0.2">
      <c r="A436" s="275"/>
      <c r="B436" s="275"/>
      <c r="C436" s="275"/>
      <c r="D436" s="276"/>
      <c r="E436" s="276"/>
      <c r="F436" s="276"/>
      <c r="G436" s="276"/>
      <c r="H436" s="275"/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U436" s="275"/>
      <c r="V436" s="275"/>
      <c r="W436" s="275"/>
      <c r="X436" s="275"/>
      <c r="Y436" s="275"/>
      <c r="Z436" s="275"/>
    </row>
    <row r="437" spans="1:26" ht="12.75" customHeight="1" x14ac:dyDescent="0.2">
      <c r="A437" s="275"/>
      <c r="B437" s="275"/>
      <c r="C437" s="275"/>
      <c r="D437" s="276"/>
      <c r="E437" s="276"/>
      <c r="F437" s="276"/>
      <c r="G437" s="276"/>
      <c r="H437" s="275"/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U437" s="275"/>
      <c r="V437" s="275"/>
      <c r="W437" s="275"/>
      <c r="X437" s="275"/>
      <c r="Y437" s="275"/>
      <c r="Z437" s="275"/>
    </row>
    <row r="438" spans="1:26" ht="12.75" customHeight="1" x14ac:dyDescent="0.2">
      <c r="A438" s="275"/>
      <c r="B438" s="275"/>
      <c r="C438" s="275"/>
      <c r="D438" s="276"/>
      <c r="E438" s="276"/>
      <c r="F438" s="276"/>
      <c r="G438" s="276"/>
      <c r="H438" s="275"/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U438" s="275"/>
      <c r="V438" s="275"/>
      <c r="W438" s="275"/>
      <c r="X438" s="275"/>
      <c r="Y438" s="275"/>
      <c r="Z438" s="275"/>
    </row>
    <row r="439" spans="1:26" ht="12.75" customHeight="1" x14ac:dyDescent="0.2">
      <c r="A439" s="275"/>
      <c r="B439" s="275"/>
      <c r="C439" s="275"/>
      <c r="D439" s="276"/>
      <c r="E439" s="276"/>
      <c r="F439" s="276"/>
      <c r="G439" s="276"/>
      <c r="H439" s="275"/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U439" s="275"/>
      <c r="V439" s="275"/>
      <c r="W439" s="275"/>
      <c r="X439" s="275"/>
      <c r="Y439" s="275"/>
      <c r="Z439" s="275"/>
    </row>
    <row r="440" spans="1:26" ht="12.75" customHeight="1" x14ac:dyDescent="0.2">
      <c r="A440" s="275"/>
      <c r="B440" s="275"/>
      <c r="C440" s="275"/>
      <c r="D440" s="276"/>
      <c r="E440" s="276"/>
      <c r="F440" s="276"/>
      <c r="G440" s="276"/>
      <c r="H440" s="275"/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U440" s="275"/>
      <c r="V440" s="275"/>
      <c r="W440" s="275"/>
      <c r="X440" s="275"/>
      <c r="Y440" s="275"/>
      <c r="Z440" s="275"/>
    </row>
    <row r="441" spans="1:26" ht="12.75" customHeight="1" x14ac:dyDescent="0.2">
      <c r="A441" s="275"/>
      <c r="B441" s="275"/>
      <c r="C441" s="275"/>
      <c r="D441" s="276"/>
      <c r="E441" s="276"/>
      <c r="F441" s="276"/>
      <c r="G441" s="276"/>
      <c r="H441" s="275"/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U441" s="275"/>
      <c r="V441" s="275"/>
      <c r="W441" s="275"/>
      <c r="X441" s="275"/>
      <c r="Y441" s="275"/>
      <c r="Z441" s="275"/>
    </row>
    <row r="442" spans="1:26" ht="12.75" customHeight="1" x14ac:dyDescent="0.2">
      <c r="A442" s="275"/>
      <c r="B442" s="275"/>
      <c r="C442" s="275"/>
      <c r="D442" s="276"/>
      <c r="E442" s="276"/>
      <c r="F442" s="276"/>
      <c r="G442" s="276"/>
      <c r="H442" s="275"/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</row>
    <row r="443" spans="1:26" ht="12.75" customHeight="1" x14ac:dyDescent="0.2">
      <c r="A443" s="275"/>
      <c r="B443" s="275"/>
      <c r="C443" s="275"/>
      <c r="D443" s="276"/>
      <c r="E443" s="276"/>
      <c r="F443" s="276"/>
      <c r="G443" s="276"/>
      <c r="H443" s="275"/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</row>
    <row r="444" spans="1:26" ht="12.75" customHeight="1" x14ac:dyDescent="0.2">
      <c r="A444" s="275"/>
      <c r="B444" s="275"/>
      <c r="C444" s="275"/>
      <c r="D444" s="276"/>
      <c r="E444" s="276"/>
      <c r="F444" s="276"/>
      <c r="G444" s="276"/>
      <c r="H444" s="275"/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</row>
    <row r="445" spans="1:26" ht="12.75" customHeight="1" x14ac:dyDescent="0.2">
      <c r="A445" s="275"/>
      <c r="B445" s="275"/>
      <c r="C445" s="275"/>
      <c r="D445" s="276"/>
      <c r="E445" s="276"/>
      <c r="F445" s="276"/>
      <c r="G445" s="276"/>
      <c r="H445" s="275"/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</row>
    <row r="446" spans="1:26" ht="12.75" customHeight="1" x14ac:dyDescent="0.2">
      <c r="A446" s="275"/>
      <c r="B446" s="275"/>
      <c r="C446" s="275"/>
      <c r="D446" s="276"/>
      <c r="E446" s="276"/>
      <c r="F446" s="276"/>
      <c r="G446" s="276"/>
      <c r="H446" s="275"/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</row>
    <row r="447" spans="1:26" ht="12.75" customHeight="1" x14ac:dyDescent="0.2">
      <c r="A447" s="275"/>
      <c r="B447" s="275"/>
      <c r="C447" s="275"/>
      <c r="D447" s="276"/>
      <c r="E447" s="276"/>
      <c r="F447" s="276"/>
      <c r="G447" s="276"/>
      <c r="H447" s="275"/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U447" s="275"/>
      <c r="V447" s="275"/>
      <c r="W447" s="275"/>
      <c r="X447" s="275"/>
      <c r="Y447" s="275"/>
      <c r="Z447" s="275"/>
    </row>
    <row r="448" spans="1:26" ht="12.75" customHeight="1" x14ac:dyDescent="0.2">
      <c r="A448" s="275"/>
      <c r="B448" s="275"/>
      <c r="C448" s="275"/>
      <c r="D448" s="276"/>
      <c r="E448" s="276"/>
      <c r="F448" s="276"/>
      <c r="G448" s="276"/>
      <c r="H448" s="275"/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</row>
    <row r="449" spans="1:26" ht="12.75" customHeight="1" x14ac:dyDescent="0.2">
      <c r="A449" s="275"/>
      <c r="B449" s="275"/>
      <c r="C449" s="275"/>
      <c r="D449" s="276"/>
      <c r="E449" s="276"/>
      <c r="F449" s="276"/>
      <c r="G449" s="276"/>
      <c r="H449" s="275"/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</row>
    <row r="450" spans="1:26" ht="12.75" customHeight="1" x14ac:dyDescent="0.2">
      <c r="A450" s="275"/>
      <c r="B450" s="275"/>
      <c r="C450" s="275"/>
      <c r="D450" s="276"/>
      <c r="E450" s="276"/>
      <c r="F450" s="276"/>
      <c r="G450" s="276"/>
      <c r="H450" s="275"/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</row>
    <row r="451" spans="1:26" ht="12.75" customHeight="1" x14ac:dyDescent="0.2">
      <c r="A451" s="275"/>
      <c r="B451" s="275"/>
      <c r="C451" s="275"/>
      <c r="D451" s="276"/>
      <c r="E451" s="276"/>
      <c r="F451" s="276"/>
      <c r="G451" s="276"/>
      <c r="H451" s="275"/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</row>
    <row r="452" spans="1:26" ht="12.75" customHeight="1" x14ac:dyDescent="0.2">
      <c r="A452" s="275"/>
      <c r="B452" s="275"/>
      <c r="C452" s="275"/>
      <c r="D452" s="276"/>
      <c r="E452" s="276"/>
      <c r="F452" s="276"/>
      <c r="G452" s="276"/>
      <c r="H452" s="275"/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U452" s="275"/>
      <c r="V452" s="275"/>
      <c r="W452" s="275"/>
      <c r="X452" s="275"/>
      <c r="Y452" s="275"/>
      <c r="Z452" s="275"/>
    </row>
    <row r="453" spans="1:26" ht="12.75" customHeight="1" x14ac:dyDescent="0.2">
      <c r="A453" s="275"/>
      <c r="B453" s="275"/>
      <c r="C453" s="275"/>
      <c r="D453" s="276"/>
      <c r="E453" s="276"/>
      <c r="F453" s="276"/>
      <c r="G453" s="276"/>
      <c r="H453" s="275"/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U453" s="275"/>
      <c r="V453" s="275"/>
      <c r="W453" s="275"/>
      <c r="X453" s="275"/>
      <c r="Y453" s="275"/>
      <c r="Z453" s="275"/>
    </row>
    <row r="454" spans="1:26" ht="12.75" customHeight="1" x14ac:dyDescent="0.2">
      <c r="A454" s="275"/>
      <c r="B454" s="275"/>
      <c r="C454" s="275"/>
      <c r="D454" s="276"/>
      <c r="E454" s="276"/>
      <c r="F454" s="276"/>
      <c r="G454" s="276"/>
      <c r="H454" s="275"/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U454" s="275"/>
      <c r="V454" s="275"/>
      <c r="W454" s="275"/>
      <c r="X454" s="275"/>
      <c r="Y454" s="275"/>
      <c r="Z454" s="275"/>
    </row>
    <row r="455" spans="1:26" ht="12.75" customHeight="1" x14ac:dyDescent="0.2">
      <c r="A455" s="275"/>
      <c r="B455" s="275"/>
      <c r="C455" s="275"/>
      <c r="D455" s="276"/>
      <c r="E455" s="276"/>
      <c r="F455" s="276"/>
      <c r="G455" s="276"/>
      <c r="H455" s="275"/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U455" s="275"/>
      <c r="V455" s="275"/>
      <c r="W455" s="275"/>
      <c r="X455" s="275"/>
      <c r="Y455" s="275"/>
      <c r="Z455" s="275"/>
    </row>
    <row r="456" spans="1:26" ht="12.75" customHeight="1" x14ac:dyDescent="0.2">
      <c r="A456" s="275"/>
      <c r="B456" s="275"/>
      <c r="C456" s="275"/>
      <c r="D456" s="276"/>
      <c r="E456" s="276"/>
      <c r="F456" s="276"/>
      <c r="G456" s="276"/>
      <c r="H456" s="275"/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U456" s="275"/>
      <c r="V456" s="275"/>
      <c r="W456" s="275"/>
      <c r="X456" s="275"/>
      <c r="Y456" s="275"/>
      <c r="Z456" s="275"/>
    </row>
    <row r="457" spans="1:26" ht="12.75" customHeight="1" x14ac:dyDescent="0.2">
      <c r="A457" s="275"/>
      <c r="B457" s="275"/>
      <c r="C457" s="275"/>
      <c r="D457" s="276"/>
      <c r="E457" s="276"/>
      <c r="F457" s="276"/>
      <c r="G457" s="276"/>
      <c r="H457" s="275"/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</row>
    <row r="458" spans="1:26" ht="12.75" customHeight="1" x14ac:dyDescent="0.2">
      <c r="A458" s="275"/>
      <c r="B458" s="275"/>
      <c r="C458" s="275"/>
      <c r="D458" s="276"/>
      <c r="E458" s="276"/>
      <c r="F458" s="276"/>
      <c r="G458" s="276"/>
      <c r="H458" s="275"/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</row>
    <row r="459" spans="1:26" ht="12.75" customHeight="1" x14ac:dyDescent="0.2">
      <c r="A459" s="275"/>
      <c r="B459" s="275"/>
      <c r="C459" s="275"/>
      <c r="D459" s="276"/>
      <c r="E459" s="276"/>
      <c r="F459" s="276"/>
      <c r="G459" s="276"/>
      <c r="H459" s="275"/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</row>
    <row r="460" spans="1:26" ht="12.75" customHeight="1" x14ac:dyDescent="0.2">
      <c r="A460" s="275"/>
      <c r="B460" s="275"/>
      <c r="C460" s="275"/>
      <c r="D460" s="276"/>
      <c r="E460" s="276"/>
      <c r="F460" s="276"/>
      <c r="G460" s="276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</row>
    <row r="461" spans="1:26" ht="12.75" customHeight="1" x14ac:dyDescent="0.2">
      <c r="A461" s="275"/>
      <c r="B461" s="275"/>
      <c r="C461" s="275"/>
      <c r="D461" s="276"/>
      <c r="E461" s="276"/>
      <c r="F461" s="276"/>
      <c r="G461" s="276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</row>
    <row r="462" spans="1:26" ht="12.75" customHeight="1" x14ac:dyDescent="0.2">
      <c r="A462" s="275"/>
      <c r="B462" s="275"/>
      <c r="C462" s="275"/>
      <c r="D462" s="276"/>
      <c r="E462" s="276"/>
      <c r="F462" s="276"/>
      <c r="G462" s="276"/>
      <c r="H462" s="275"/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U462" s="275"/>
      <c r="V462" s="275"/>
      <c r="W462" s="275"/>
      <c r="X462" s="275"/>
      <c r="Y462" s="275"/>
      <c r="Z462" s="275"/>
    </row>
    <row r="463" spans="1:26" ht="12.75" customHeight="1" x14ac:dyDescent="0.2">
      <c r="A463" s="275"/>
      <c r="B463" s="275"/>
      <c r="C463" s="275"/>
      <c r="D463" s="276"/>
      <c r="E463" s="276"/>
      <c r="F463" s="276"/>
      <c r="G463" s="276"/>
      <c r="H463" s="275"/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</row>
    <row r="464" spans="1:26" ht="12.75" customHeight="1" x14ac:dyDescent="0.2">
      <c r="A464" s="275"/>
      <c r="B464" s="275"/>
      <c r="C464" s="275"/>
      <c r="D464" s="276"/>
      <c r="E464" s="276"/>
      <c r="F464" s="276"/>
      <c r="G464" s="276"/>
      <c r="H464" s="275"/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</row>
    <row r="465" spans="1:26" ht="12.75" customHeight="1" x14ac:dyDescent="0.2">
      <c r="A465" s="275"/>
      <c r="B465" s="275"/>
      <c r="C465" s="275"/>
      <c r="D465" s="276"/>
      <c r="E465" s="276"/>
      <c r="F465" s="276"/>
      <c r="G465" s="276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</row>
    <row r="466" spans="1:26" ht="12.75" customHeight="1" x14ac:dyDescent="0.2">
      <c r="A466" s="275"/>
      <c r="B466" s="275"/>
      <c r="C466" s="275"/>
      <c r="D466" s="276"/>
      <c r="E466" s="276"/>
      <c r="F466" s="276"/>
      <c r="G466" s="276"/>
      <c r="H466" s="275"/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</row>
    <row r="467" spans="1:26" ht="12.75" customHeight="1" x14ac:dyDescent="0.2">
      <c r="A467" s="275"/>
      <c r="B467" s="275"/>
      <c r="C467" s="275"/>
      <c r="D467" s="276"/>
      <c r="E467" s="276"/>
      <c r="F467" s="276"/>
      <c r="G467" s="276"/>
      <c r="H467" s="275"/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U467" s="275"/>
      <c r="V467" s="275"/>
      <c r="W467" s="275"/>
      <c r="X467" s="275"/>
      <c r="Y467" s="275"/>
      <c r="Z467" s="275"/>
    </row>
    <row r="468" spans="1:26" ht="12.75" customHeight="1" x14ac:dyDescent="0.2">
      <c r="A468" s="275"/>
      <c r="B468" s="275"/>
      <c r="C468" s="275"/>
      <c r="D468" s="276"/>
      <c r="E468" s="276"/>
      <c r="F468" s="276"/>
      <c r="G468" s="276"/>
      <c r="H468" s="275"/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U468" s="275"/>
      <c r="V468" s="275"/>
      <c r="W468" s="275"/>
      <c r="X468" s="275"/>
      <c r="Y468" s="275"/>
      <c r="Z468" s="275"/>
    </row>
    <row r="469" spans="1:26" ht="12.75" customHeight="1" x14ac:dyDescent="0.2">
      <c r="A469" s="275"/>
      <c r="B469" s="275"/>
      <c r="C469" s="275"/>
      <c r="D469" s="276"/>
      <c r="E469" s="276"/>
      <c r="F469" s="276"/>
      <c r="G469" s="276"/>
      <c r="H469" s="275"/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</row>
    <row r="470" spans="1:26" ht="12.75" customHeight="1" x14ac:dyDescent="0.2">
      <c r="A470" s="275"/>
      <c r="B470" s="275"/>
      <c r="C470" s="275"/>
      <c r="D470" s="276"/>
      <c r="E470" s="276"/>
      <c r="F470" s="276"/>
      <c r="G470" s="276"/>
      <c r="H470" s="275"/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</row>
    <row r="471" spans="1:26" ht="12.75" customHeight="1" x14ac:dyDescent="0.2">
      <c r="A471" s="275"/>
      <c r="B471" s="275"/>
      <c r="C471" s="275"/>
      <c r="D471" s="276"/>
      <c r="E471" s="276"/>
      <c r="F471" s="276"/>
      <c r="G471" s="276"/>
      <c r="H471" s="275"/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</row>
    <row r="472" spans="1:26" ht="12.75" customHeight="1" x14ac:dyDescent="0.2">
      <c r="A472" s="275"/>
      <c r="B472" s="275"/>
      <c r="C472" s="275"/>
      <c r="D472" s="276"/>
      <c r="E472" s="276"/>
      <c r="F472" s="276"/>
      <c r="G472" s="276"/>
      <c r="H472" s="275"/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</row>
    <row r="473" spans="1:26" ht="12.75" customHeight="1" x14ac:dyDescent="0.2">
      <c r="A473" s="275"/>
      <c r="B473" s="275"/>
      <c r="C473" s="275"/>
      <c r="D473" s="276"/>
      <c r="E473" s="276"/>
      <c r="F473" s="276"/>
      <c r="G473" s="276"/>
      <c r="H473" s="275"/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</row>
    <row r="474" spans="1:26" ht="12.75" customHeight="1" x14ac:dyDescent="0.2">
      <c r="A474" s="275"/>
      <c r="B474" s="275"/>
      <c r="C474" s="275"/>
      <c r="D474" s="276"/>
      <c r="E474" s="276"/>
      <c r="F474" s="276"/>
      <c r="G474" s="276"/>
      <c r="H474" s="275"/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</row>
    <row r="475" spans="1:26" ht="12.75" customHeight="1" x14ac:dyDescent="0.2">
      <c r="A475" s="275"/>
      <c r="B475" s="275"/>
      <c r="C475" s="275"/>
      <c r="D475" s="276"/>
      <c r="E475" s="276"/>
      <c r="F475" s="276"/>
      <c r="G475" s="276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</row>
    <row r="476" spans="1:26" ht="12.75" customHeight="1" x14ac:dyDescent="0.2">
      <c r="A476" s="275"/>
      <c r="B476" s="275"/>
      <c r="C476" s="275"/>
      <c r="D476" s="276"/>
      <c r="E476" s="276"/>
      <c r="F476" s="276"/>
      <c r="G476" s="276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</row>
    <row r="477" spans="1:26" ht="12.75" customHeight="1" x14ac:dyDescent="0.2">
      <c r="A477" s="275"/>
      <c r="B477" s="275"/>
      <c r="C477" s="275"/>
      <c r="D477" s="276"/>
      <c r="E477" s="276"/>
      <c r="F477" s="276"/>
      <c r="G477" s="276"/>
      <c r="H477" s="275"/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</row>
    <row r="478" spans="1:26" ht="12.75" customHeight="1" x14ac:dyDescent="0.2">
      <c r="A478" s="275"/>
      <c r="B478" s="275"/>
      <c r="C478" s="275"/>
      <c r="D478" s="276"/>
      <c r="E478" s="276"/>
      <c r="F478" s="276"/>
      <c r="G478" s="276"/>
      <c r="H478" s="275"/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</row>
    <row r="479" spans="1:26" ht="12.75" customHeight="1" x14ac:dyDescent="0.2">
      <c r="A479" s="275"/>
      <c r="B479" s="275"/>
      <c r="C479" s="275"/>
      <c r="D479" s="276"/>
      <c r="E479" s="276"/>
      <c r="F479" s="276"/>
      <c r="G479" s="276"/>
      <c r="H479" s="275"/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</row>
    <row r="480" spans="1:26" ht="12.75" customHeight="1" x14ac:dyDescent="0.2">
      <c r="A480" s="275"/>
      <c r="B480" s="275"/>
      <c r="C480" s="275"/>
      <c r="D480" s="276"/>
      <c r="E480" s="276"/>
      <c r="F480" s="276"/>
      <c r="G480" s="276"/>
      <c r="H480" s="275"/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</row>
    <row r="481" spans="1:26" ht="12.75" customHeight="1" x14ac:dyDescent="0.2">
      <c r="A481" s="275"/>
      <c r="B481" s="275"/>
      <c r="C481" s="275"/>
      <c r="D481" s="276"/>
      <c r="E481" s="276"/>
      <c r="F481" s="276"/>
      <c r="G481" s="276"/>
      <c r="H481" s="275"/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</row>
    <row r="482" spans="1:26" ht="12.75" customHeight="1" x14ac:dyDescent="0.2">
      <c r="A482" s="275"/>
      <c r="B482" s="275"/>
      <c r="C482" s="275"/>
      <c r="D482" s="276"/>
      <c r="E482" s="276"/>
      <c r="F482" s="276"/>
      <c r="G482" s="276"/>
      <c r="H482" s="275"/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U482" s="275"/>
      <c r="V482" s="275"/>
      <c r="W482" s="275"/>
      <c r="X482" s="275"/>
      <c r="Y482" s="275"/>
      <c r="Z482" s="275"/>
    </row>
    <row r="483" spans="1:26" ht="12.75" customHeight="1" x14ac:dyDescent="0.2">
      <c r="A483" s="275"/>
      <c r="B483" s="275"/>
      <c r="C483" s="275"/>
      <c r="D483" s="276"/>
      <c r="E483" s="276"/>
      <c r="F483" s="276"/>
      <c r="G483" s="276"/>
      <c r="H483" s="275"/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U483" s="275"/>
      <c r="V483" s="275"/>
      <c r="W483" s="275"/>
      <c r="X483" s="275"/>
      <c r="Y483" s="275"/>
      <c r="Z483" s="275"/>
    </row>
    <row r="484" spans="1:26" ht="12.75" customHeight="1" x14ac:dyDescent="0.2">
      <c r="A484" s="275"/>
      <c r="B484" s="275"/>
      <c r="C484" s="275"/>
      <c r="D484" s="276"/>
      <c r="E484" s="276"/>
      <c r="F484" s="276"/>
      <c r="G484" s="276"/>
      <c r="H484" s="275"/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U484" s="275"/>
      <c r="V484" s="275"/>
      <c r="W484" s="275"/>
      <c r="X484" s="275"/>
      <c r="Y484" s="275"/>
      <c r="Z484" s="275"/>
    </row>
    <row r="485" spans="1:26" ht="12.75" customHeight="1" x14ac:dyDescent="0.2">
      <c r="A485" s="275"/>
      <c r="B485" s="275"/>
      <c r="C485" s="275"/>
      <c r="D485" s="276"/>
      <c r="E485" s="276"/>
      <c r="F485" s="276"/>
      <c r="G485" s="276"/>
      <c r="H485" s="275"/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</row>
    <row r="486" spans="1:26" ht="12.75" customHeight="1" x14ac:dyDescent="0.2">
      <c r="A486" s="275"/>
      <c r="B486" s="275"/>
      <c r="C486" s="275"/>
      <c r="D486" s="276"/>
      <c r="E486" s="276"/>
      <c r="F486" s="276"/>
      <c r="G486" s="276"/>
      <c r="H486" s="275"/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U486" s="275"/>
      <c r="V486" s="275"/>
      <c r="W486" s="275"/>
      <c r="X486" s="275"/>
      <c r="Y486" s="275"/>
      <c r="Z486" s="275"/>
    </row>
    <row r="487" spans="1:26" ht="12.75" customHeight="1" x14ac:dyDescent="0.2">
      <c r="A487" s="275"/>
      <c r="B487" s="275"/>
      <c r="C487" s="275"/>
      <c r="D487" s="276"/>
      <c r="E487" s="276"/>
      <c r="F487" s="276"/>
      <c r="G487" s="276"/>
      <c r="H487" s="275"/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</row>
    <row r="488" spans="1:26" ht="12.75" customHeight="1" x14ac:dyDescent="0.2">
      <c r="A488" s="275"/>
      <c r="B488" s="275"/>
      <c r="C488" s="275"/>
      <c r="D488" s="276"/>
      <c r="E488" s="276"/>
      <c r="F488" s="276"/>
      <c r="G488" s="276"/>
      <c r="H488" s="275"/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</row>
    <row r="489" spans="1:26" ht="12.75" customHeight="1" x14ac:dyDescent="0.2">
      <c r="A489" s="275"/>
      <c r="B489" s="275"/>
      <c r="C489" s="275"/>
      <c r="D489" s="276"/>
      <c r="E489" s="276"/>
      <c r="F489" s="276"/>
      <c r="G489" s="276"/>
      <c r="H489" s="275"/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</row>
    <row r="490" spans="1:26" ht="12.75" customHeight="1" x14ac:dyDescent="0.2">
      <c r="A490" s="275"/>
      <c r="B490" s="275"/>
      <c r="C490" s="275"/>
      <c r="D490" s="276"/>
      <c r="E490" s="276"/>
      <c r="F490" s="276"/>
      <c r="G490" s="276"/>
      <c r="H490" s="275"/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</row>
    <row r="491" spans="1:26" ht="12.75" customHeight="1" x14ac:dyDescent="0.2">
      <c r="A491" s="275"/>
      <c r="B491" s="275"/>
      <c r="C491" s="275"/>
      <c r="D491" s="276"/>
      <c r="E491" s="276"/>
      <c r="F491" s="276"/>
      <c r="G491" s="276"/>
      <c r="H491" s="275"/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</row>
    <row r="492" spans="1:26" ht="12.75" customHeight="1" x14ac:dyDescent="0.2">
      <c r="A492" s="275"/>
      <c r="B492" s="275"/>
      <c r="C492" s="275"/>
      <c r="D492" s="276"/>
      <c r="E492" s="276"/>
      <c r="F492" s="276"/>
      <c r="G492" s="276"/>
      <c r="H492" s="275"/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</row>
    <row r="493" spans="1:26" ht="12.75" customHeight="1" x14ac:dyDescent="0.2">
      <c r="A493" s="275"/>
      <c r="B493" s="275"/>
      <c r="C493" s="275"/>
      <c r="D493" s="276"/>
      <c r="E493" s="276"/>
      <c r="F493" s="276"/>
      <c r="G493" s="276"/>
      <c r="H493" s="275"/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</row>
    <row r="494" spans="1:26" ht="12.75" customHeight="1" x14ac:dyDescent="0.2">
      <c r="A494" s="275"/>
      <c r="B494" s="275"/>
      <c r="C494" s="275"/>
      <c r="D494" s="276"/>
      <c r="E494" s="276"/>
      <c r="F494" s="276"/>
      <c r="G494" s="276"/>
      <c r="H494" s="275"/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</row>
    <row r="495" spans="1:26" ht="12.75" customHeight="1" x14ac:dyDescent="0.2">
      <c r="A495" s="275"/>
      <c r="B495" s="275"/>
      <c r="C495" s="275"/>
      <c r="D495" s="276"/>
      <c r="E495" s="276"/>
      <c r="F495" s="276"/>
      <c r="G495" s="276"/>
      <c r="H495" s="275"/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</row>
    <row r="496" spans="1:26" ht="12.75" customHeight="1" x14ac:dyDescent="0.2">
      <c r="A496" s="275"/>
      <c r="B496" s="275"/>
      <c r="C496" s="275"/>
      <c r="D496" s="276"/>
      <c r="E496" s="276"/>
      <c r="F496" s="276"/>
      <c r="G496" s="276"/>
      <c r="H496" s="275"/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U496" s="275"/>
      <c r="V496" s="275"/>
      <c r="W496" s="275"/>
      <c r="X496" s="275"/>
      <c r="Y496" s="275"/>
      <c r="Z496" s="275"/>
    </row>
    <row r="497" spans="1:26" ht="12.75" customHeight="1" x14ac:dyDescent="0.2">
      <c r="A497" s="275"/>
      <c r="B497" s="275"/>
      <c r="C497" s="275"/>
      <c r="D497" s="276"/>
      <c r="E497" s="276"/>
      <c r="F497" s="276"/>
      <c r="G497" s="276"/>
      <c r="H497" s="275"/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</row>
    <row r="498" spans="1:26" ht="12.75" customHeight="1" x14ac:dyDescent="0.2">
      <c r="A498" s="275"/>
      <c r="B498" s="275"/>
      <c r="C498" s="275"/>
      <c r="D498" s="276"/>
      <c r="E498" s="276"/>
      <c r="F498" s="276"/>
      <c r="G498" s="276"/>
      <c r="H498" s="275"/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U498" s="275"/>
      <c r="V498" s="275"/>
      <c r="W498" s="275"/>
      <c r="X498" s="275"/>
      <c r="Y498" s="275"/>
      <c r="Z498" s="275"/>
    </row>
    <row r="499" spans="1:26" ht="12.75" customHeight="1" x14ac:dyDescent="0.2">
      <c r="A499" s="275"/>
      <c r="B499" s="275"/>
      <c r="C499" s="275"/>
      <c r="D499" s="276"/>
      <c r="E499" s="276"/>
      <c r="F499" s="276"/>
      <c r="G499" s="276"/>
      <c r="H499" s="275"/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  <c r="X499" s="275"/>
      <c r="Y499" s="275"/>
      <c r="Z499" s="275"/>
    </row>
    <row r="500" spans="1:26" ht="12.75" customHeight="1" x14ac:dyDescent="0.2">
      <c r="A500" s="275"/>
      <c r="B500" s="275"/>
      <c r="C500" s="275"/>
      <c r="D500" s="276"/>
      <c r="E500" s="276"/>
      <c r="F500" s="276"/>
      <c r="G500" s="276"/>
      <c r="H500" s="275"/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  <c r="X500" s="275"/>
      <c r="Y500" s="275"/>
      <c r="Z500" s="275"/>
    </row>
    <row r="501" spans="1:26" ht="12.75" customHeight="1" x14ac:dyDescent="0.2">
      <c r="A501" s="275"/>
      <c r="B501" s="275"/>
      <c r="C501" s="275"/>
      <c r="D501" s="276"/>
      <c r="E501" s="276"/>
      <c r="F501" s="276"/>
      <c r="G501" s="276"/>
      <c r="H501" s="275"/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  <c r="X501" s="275"/>
      <c r="Y501" s="275"/>
      <c r="Z501" s="275"/>
    </row>
    <row r="502" spans="1:26" ht="12.75" customHeight="1" x14ac:dyDescent="0.2">
      <c r="A502" s="275"/>
      <c r="B502" s="275"/>
      <c r="C502" s="275"/>
      <c r="D502" s="276"/>
      <c r="E502" s="276"/>
      <c r="F502" s="276"/>
      <c r="G502" s="276"/>
      <c r="H502" s="275"/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  <c r="X502" s="275"/>
      <c r="Y502" s="275"/>
      <c r="Z502" s="275"/>
    </row>
    <row r="503" spans="1:26" ht="12.75" customHeight="1" x14ac:dyDescent="0.2">
      <c r="A503" s="275"/>
      <c r="B503" s="275"/>
      <c r="C503" s="275"/>
      <c r="D503" s="276"/>
      <c r="E503" s="276"/>
      <c r="F503" s="276"/>
      <c r="G503" s="276"/>
      <c r="H503" s="275"/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  <c r="X503" s="275"/>
      <c r="Y503" s="275"/>
      <c r="Z503" s="275"/>
    </row>
    <row r="504" spans="1:26" ht="12.75" customHeight="1" x14ac:dyDescent="0.2">
      <c r="A504" s="275"/>
      <c r="B504" s="275"/>
      <c r="C504" s="275"/>
      <c r="D504" s="276"/>
      <c r="E504" s="276"/>
      <c r="F504" s="276"/>
      <c r="G504" s="276"/>
      <c r="H504" s="275"/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  <c r="X504" s="275"/>
      <c r="Y504" s="275"/>
      <c r="Z504" s="275"/>
    </row>
    <row r="505" spans="1:26" ht="12.75" customHeight="1" x14ac:dyDescent="0.2">
      <c r="A505" s="275"/>
      <c r="B505" s="275"/>
      <c r="C505" s="275"/>
      <c r="D505" s="276"/>
      <c r="E505" s="276"/>
      <c r="F505" s="276"/>
      <c r="G505" s="276"/>
      <c r="H505" s="275"/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  <c r="X505" s="275"/>
      <c r="Y505" s="275"/>
      <c r="Z505" s="275"/>
    </row>
    <row r="506" spans="1:26" ht="12.75" customHeight="1" x14ac:dyDescent="0.2">
      <c r="A506" s="275"/>
      <c r="B506" s="275"/>
      <c r="C506" s="275"/>
      <c r="D506" s="276"/>
      <c r="E506" s="276"/>
      <c r="F506" s="276"/>
      <c r="G506" s="276"/>
      <c r="H506" s="275"/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  <c r="X506" s="275"/>
      <c r="Y506" s="275"/>
      <c r="Z506" s="275"/>
    </row>
    <row r="507" spans="1:26" ht="12.75" customHeight="1" x14ac:dyDescent="0.2">
      <c r="A507" s="275"/>
      <c r="B507" s="275"/>
      <c r="C507" s="275"/>
      <c r="D507" s="276"/>
      <c r="E507" s="276"/>
      <c r="F507" s="276"/>
      <c r="G507" s="276"/>
      <c r="H507" s="275"/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  <c r="X507" s="275"/>
      <c r="Y507" s="275"/>
      <c r="Z507" s="275"/>
    </row>
    <row r="508" spans="1:26" ht="12.75" customHeight="1" x14ac:dyDescent="0.2">
      <c r="A508" s="275"/>
      <c r="B508" s="275"/>
      <c r="C508" s="275"/>
      <c r="D508" s="276"/>
      <c r="E508" s="276"/>
      <c r="F508" s="276"/>
      <c r="G508" s="276"/>
      <c r="H508" s="275"/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U508" s="275"/>
      <c r="V508" s="275"/>
      <c r="W508" s="275"/>
      <c r="X508" s="275"/>
      <c r="Y508" s="275"/>
      <c r="Z508" s="275"/>
    </row>
    <row r="509" spans="1:26" ht="12.75" customHeight="1" x14ac:dyDescent="0.2">
      <c r="A509" s="275"/>
      <c r="B509" s="275"/>
      <c r="C509" s="275"/>
      <c r="D509" s="276"/>
      <c r="E509" s="276"/>
      <c r="F509" s="276"/>
      <c r="G509" s="276"/>
      <c r="H509" s="275"/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U509" s="275"/>
      <c r="V509" s="275"/>
      <c r="W509" s="275"/>
      <c r="X509" s="275"/>
      <c r="Y509" s="275"/>
      <c r="Z509" s="275"/>
    </row>
    <row r="510" spans="1:26" ht="12.75" customHeight="1" x14ac:dyDescent="0.2">
      <c r="A510" s="275"/>
      <c r="B510" s="275"/>
      <c r="C510" s="275"/>
      <c r="D510" s="276"/>
      <c r="E510" s="276"/>
      <c r="F510" s="276"/>
      <c r="G510" s="276"/>
      <c r="H510" s="275"/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U510" s="275"/>
      <c r="V510" s="275"/>
      <c r="W510" s="275"/>
      <c r="X510" s="275"/>
      <c r="Y510" s="275"/>
      <c r="Z510" s="275"/>
    </row>
    <row r="511" spans="1:26" ht="12.75" customHeight="1" x14ac:dyDescent="0.2">
      <c r="A511" s="275"/>
      <c r="B511" s="275"/>
      <c r="C511" s="275"/>
      <c r="D511" s="276"/>
      <c r="E511" s="276"/>
      <c r="F511" s="276"/>
      <c r="G511" s="276"/>
      <c r="H511" s="275"/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U511" s="275"/>
      <c r="V511" s="275"/>
      <c r="W511" s="275"/>
      <c r="X511" s="275"/>
      <c r="Y511" s="275"/>
      <c r="Z511" s="275"/>
    </row>
    <row r="512" spans="1:26" ht="12.75" customHeight="1" x14ac:dyDescent="0.2">
      <c r="A512" s="275"/>
      <c r="B512" s="275"/>
      <c r="C512" s="275"/>
      <c r="D512" s="276"/>
      <c r="E512" s="276"/>
      <c r="F512" s="276"/>
      <c r="G512" s="276"/>
      <c r="H512" s="275"/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U512" s="275"/>
      <c r="V512" s="275"/>
      <c r="W512" s="275"/>
      <c r="X512" s="275"/>
      <c r="Y512" s="275"/>
      <c r="Z512" s="275"/>
    </row>
    <row r="513" spans="1:26" ht="12.75" customHeight="1" x14ac:dyDescent="0.2">
      <c r="A513" s="275"/>
      <c r="B513" s="275"/>
      <c r="C513" s="275"/>
      <c r="D513" s="276"/>
      <c r="E513" s="276"/>
      <c r="F513" s="276"/>
      <c r="G513" s="276"/>
      <c r="H513" s="275"/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U513" s="275"/>
      <c r="V513" s="275"/>
      <c r="W513" s="275"/>
      <c r="X513" s="275"/>
      <c r="Y513" s="275"/>
      <c r="Z513" s="275"/>
    </row>
    <row r="514" spans="1:26" ht="12.75" customHeight="1" x14ac:dyDescent="0.2">
      <c r="A514" s="275"/>
      <c r="B514" s="275"/>
      <c r="C514" s="275"/>
      <c r="D514" s="276"/>
      <c r="E514" s="276"/>
      <c r="F514" s="276"/>
      <c r="G514" s="276"/>
      <c r="H514" s="275"/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U514" s="275"/>
      <c r="V514" s="275"/>
      <c r="W514" s="275"/>
      <c r="X514" s="275"/>
      <c r="Y514" s="275"/>
      <c r="Z514" s="275"/>
    </row>
    <row r="515" spans="1:26" ht="12.75" customHeight="1" x14ac:dyDescent="0.2">
      <c r="A515" s="275"/>
      <c r="B515" s="275"/>
      <c r="C515" s="275"/>
      <c r="D515" s="276"/>
      <c r="E515" s="276"/>
      <c r="F515" s="276"/>
      <c r="G515" s="276"/>
      <c r="H515" s="275"/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U515" s="275"/>
      <c r="V515" s="275"/>
      <c r="W515" s="275"/>
      <c r="X515" s="275"/>
      <c r="Y515" s="275"/>
      <c r="Z515" s="275"/>
    </row>
    <row r="516" spans="1:26" ht="12.75" customHeight="1" x14ac:dyDescent="0.2">
      <c r="A516" s="275"/>
      <c r="B516" s="275"/>
      <c r="C516" s="275"/>
      <c r="D516" s="276"/>
      <c r="E516" s="276"/>
      <c r="F516" s="276"/>
      <c r="G516" s="276"/>
      <c r="H516" s="275"/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U516" s="275"/>
      <c r="V516" s="275"/>
      <c r="W516" s="275"/>
      <c r="X516" s="275"/>
      <c r="Y516" s="275"/>
      <c r="Z516" s="275"/>
    </row>
    <row r="517" spans="1:26" ht="12.75" customHeight="1" x14ac:dyDescent="0.2">
      <c r="A517" s="275"/>
      <c r="B517" s="275"/>
      <c r="C517" s="275"/>
      <c r="D517" s="276"/>
      <c r="E517" s="276"/>
      <c r="F517" s="276"/>
      <c r="G517" s="276"/>
      <c r="H517" s="275"/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U517" s="275"/>
      <c r="V517" s="275"/>
      <c r="W517" s="275"/>
      <c r="X517" s="275"/>
      <c r="Y517" s="275"/>
      <c r="Z517" s="275"/>
    </row>
    <row r="518" spans="1:26" ht="12.75" customHeight="1" x14ac:dyDescent="0.2">
      <c r="A518" s="275"/>
      <c r="B518" s="275"/>
      <c r="C518" s="275"/>
      <c r="D518" s="276"/>
      <c r="E518" s="276"/>
      <c r="F518" s="276"/>
      <c r="G518" s="276"/>
      <c r="H518" s="275"/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U518" s="275"/>
      <c r="V518" s="275"/>
      <c r="W518" s="275"/>
      <c r="X518" s="275"/>
      <c r="Y518" s="275"/>
      <c r="Z518" s="275"/>
    </row>
    <row r="519" spans="1:26" ht="12.75" customHeight="1" x14ac:dyDescent="0.2">
      <c r="A519" s="275"/>
      <c r="B519" s="275"/>
      <c r="C519" s="275"/>
      <c r="D519" s="276"/>
      <c r="E519" s="276"/>
      <c r="F519" s="276"/>
      <c r="G519" s="276"/>
      <c r="H519" s="275"/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U519" s="275"/>
      <c r="V519" s="275"/>
      <c r="W519" s="275"/>
      <c r="X519" s="275"/>
      <c r="Y519" s="275"/>
      <c r="Z519" s="275"/>
    </row>
    <row r="520" spans="1:26" ht="12.75" customHeight="1" x14ac:dyDescent="0.2">
      <c r="A520" s="275"/>
      <c r="B520" s="275"/>
      <c r="C520" s="275"/>
      <c r="D520" s="276"/>
      <c r="E520" s="276"/>
      <c r="F520" s="276"/>
      <c r="G520" s="276"/>
      <c r="H520" s="275"/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U520" s="275"/>
      <c r="V520" s="275"/>
      <c r="W520" s="275"/>
      <c r="X520" s="275"/>
      <c r="Y520" s="275"/>
      <c r="Z520" s="275"/>
    </row>
    <row r="521" spans="1:26" ht="12.75" customHeight="1" x14ac:dyDescent="0.2">
      <c r="A521" s="275"/>
      <c r="B521" s="275"/>
      <c r="C521" s="275"/>
      <c r="D521" s="276"/>
      <c r="E521" s="276"/>
      <c r="F521" s="276"/>
      <c r="G521" s="276"/>
      <c r="H521" s="275"/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U521" s="275"/>
      <c r="V521" s="275"/>
      <c r="W521" s="275"/>
      <c r="X521" s="275"/>
      <c r="Y521" s="275"/>
      <c r="Z521" s="275"/>
    </row>
    <row r="522" spans="1:26" ht="12.75" customHeight="1" x14ac:dyDescent="0.2">
      <c r="A522" s="275"/>
      <c r="B522" s="275"/>
      <c r="C522" s="275"/>
      <c r="D522" s="276"/>
      <c r="E522" s="276"/>
      <c r="F522" s="276"/>
      <c r="G522" s="276"/>
      <c r="H522" s="275"/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U522" s="275"/>
      <c r="V522" s="275"/>
      <c r="W522" s="275"/>
      <c r="X522" s="275"/>
      <c r="Y522" s="275"/>
      <c r="Z522" s="275"/>
    </row>
    <row r="523" spans="1:26" ht="12.75" customHeight="1" x14ac:dyDescent="0.2">
      <c r="A523" s="275"/>
      <c r="B523" s="275"/>
      <c r="C523" s="275"/>
      <c r="D523" s="276"/>
      <c r="E523" s="276"/>
      <c r="F523" s="276"/>
      <c r="G523" s="276"/>
      <c r="H523" s="275"/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U523" s="275"/>
      <c r="V523" s="275"/>
      <c r="W523" s="275"/>
      <c r="X523" s="275"/>
      <c r="Y523" s="275"/>
      <c r="Z523" s="275"/>
    </row>
    <row r="524" spans="1:26" ht="12.75" customHeight="1" x14ac:dyDescent="0.2">
      <c r="A524" s="275"/>
      <c r="B524" s="275"/>
      <c r="C524" s="275"/>
      <c r="D524" s="276"/>
      <c r="E524" s="276"/>
      <c r="F524" s="276"/>
      <c r="G524" s="276"/>
      <c r="H524" s="275"/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U524" s="275"/>
      <c r="V524" s="275"/>
      <c r="W524" s="275"/>
      <c r="X524" s="275"/>
      <c r="Y524" s="275"/>
      <c r="Z524" s="275"/>
    </row>
    <row r="525" spans="1:26" ht="12.75" customHeight="1" x14ac:dyDescent="0.2">
      <c r="A525" s="275"/>
      <c r="B525" s="275"/>
      <c r="C525" s="275"/>
      <c r="D525" s="276"/>
      <c r="E525" s="276"/>
      <c r="F525" s="276"/>
      <c r="G525" s="276"/>
      <c r="H525" s="275"/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U525" s="275"/>
      <c r="V525" s="275"/>
      <c r="W525" s="275"/>
      <c r="X525" s="275"/>
      <c r="Y525" s="275"/>
      <c r="Z525" s="275"/>
    </row>
    <row r="526" spans="1:26" ht="12.75" customHeight="1" x14ac:dyDescent="0.2">
      <c r="A526" s="275"/>
      <c r="B526" s="275"/>
      <c r="C526" s="275"/>
      <c r="D526" s="276"/>
      <c r="E526" s="276"/>
      <c r="F526" s="276"/>
      <c r="G526" s="276"/>
      <c r="H526" s="275"/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U526" s="275"/>
      <c r="V526" s="275"/>
      <c r="W526" s="275"/>
      <c r="X526" s="275"/>
      <c r="Y526" s="275"/>
      <c r="Z526" s="275"/>
    </row>
    <row r="527" spans="1:26" ht="12.75" customHeight="1" x14ac:dyDescent="0.2">
      <c r="A527" s="275"/>
      <c r="B527" s="275"/>
      <c r="C527" s="275"/>
      <c r="D527" s="276"/>
      <c r="E527" s="276"/>
      <c r="F527" s="276"/>
      <c r="G527" s="276"/>
      <c r="H527" s="275"/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U527" s="275"/>
      <c r="V527" s="275"/>
      <c r="W527" s="275"/>
      <c r="X527" s="275"/>
      <c r="Y527" s="275"/>
      <c r="Z527" s="275"/>
    </row>
    <row r="528" spans="1:26" ht="12.75" customHeight="1" x14ac:dyDescent="0.2">
      <c r="A528" s="275"/>
      <c r="B528" s="275"/>
      <c r="C528" s="275"/>
      <c r="D528" s="276"/>
      <c r="E528" s="276"/>
      <c r="F528" s="276"/>
      <c r="G528" s="276"/>
      <c r="H528" s="275"/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U528" s="275"/>
      <c r="V528" s="275"/>
      <c r="W528" s="275"/>
      <c r="X528" s="275"/>
      <c r="Y528" s="275"/>
      <c r="Z528" s="275"/>
    </row>
    <row r="529" spans="1:26" ht="12.75" customHeight="1" x14ac:dyDescent="0.2">
      <c r="A529" s="275"/>
      <c r="B529" s="275"/>
      <c r="C529" s="275"/>
      <c r="D529" s="276"/>
      <c r="E529" s="276"/>
      <c r="F529" s="276"/>
      <c r="G529" s="276"/>
      <c r="H529" s="275"/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U529" s="275"/>
      <c r="V529" s="275"/>
      <c r="W529" s="275"/>
      <c r="X529" s="275"/>
      <c r="Y529" s="275"/>
      <c r="Z529" s="275"/>
    </row>
    <row r="530" spans="1:26" ht="12.75" customHeight="1" x14ac:dyDescent="0.2">
      <c r="A530" s="275"/>
      <c r="B530" s="275"/>
      <c r="C530" s="275"/>
      <c r="D530" s="276"/>
      <c r="E530" s="276"/>
      <c r="F530" s="276"/>
      <c r="G530" s="276"/>
      <c r="H530" s="275"/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U530" s="275"/>
      <c r="V530" s="275"/>
      <c r="W530" s="275"/>
      <c r="X530" s="275"/>
      <c r="Y530" s="275"/>
      <c r="Z530" s="275"/>
    </row>
    <row r="531" spans="1:26" ht="12.75" customHeight="1" x14ac:dyDescent="0.2">
      <c r="A531" s="275"/>
      <c r="B531" s="275"/>
      <c r="C531" s="275"/>
      <c r="D531" s="276"/>
      <c r="E531" s="276"/>
      <c r="F531" s="276"/>
      <c r="G531" s="276"/>
      <c r="H531" s="275"/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U531" s="275"/>
      <c r="V531" s="275"/>
      <c r="W531" s="275"/>
      <c r="X531" s="275"/>
      <c r="Y531" s="275"/>
      <c r="Z531" s="275"/>
    </row>
    <row r="532" spans="1:26" ht="12.75" customHeight="1" x14ac:dyDescent="0.2">
      <c r="A532" s="275"/>
      <c r="B532" s="275"/>
      <c r="C532" s="275"/>
      <c r="D532" s="276"/>
      <c r="E532" s="276"/>
      <c r="F532" s="276"/>
      <c r="G532" s="276"/>
      <c r="H532" s="275"/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U532" s="275"/>
      <c r="V532" s="275"/>
      <c r="W532" s="275"/>
      <c r="X532" s="275"/>
      <c r="Y532" s="275"/>
      <c r="Z532" s="275"/>
    </row>
    <row r="533" spans="1:26" ht="12.75" customHeight="1" x14ac:dyDescent="0.2">
      <c r="A533" s="275"/>
      <c r="B533" s="275"/>
      <c r="C533" s="275"/>
      <c r="D533" s="276"/>
      <c r="E533" s="276"/>
      <c r="F533" s="276"/>
      <c r="G533" s="276"/>
      <c r="H533" s="275"/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U533" s="275"/>
      <c r="V533" s="275"/>
      <c r="W533" s="275"/>
      <c r="X533" s="275"/>
      <c r="Y533" s="275"/>
      <c r="Z533" s="275"/>
    </row>
    <row r="534" spans="1:26" ht="12.75" customHeight="1" x14ac:dyDescent="0.2">
      <c r="A534" s="275"/>
      <c r="B534" s="275"/>
      <c r="C534" s="275"/>
      <c r="D534" s="276"/>
      <c r="E534" s="276"/>
      <c r="F534" s="276"/>
      <c r="G534" s="276"/>
      <c r="H534" s="275"/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U534" s="275"/>
      <c r="V534" s="275"/>
      <c r="W534" s="275"/>
      <c r="X534" s="275"/>
      <c r="Y534" s="275"/>
      <c r="Z534" s="275"/>
    </row>
    <row r="535" spans="1:26" ht="12.75" customHeight="1" x14ac:dyDescent="0.2">
      <c r="A535" s="275"/>
      <c r="B535" s="275"/>
      <c r="C535" s="275"/>
      <c r="D535" s="276"/>
      <c r="E535" s="276"/>
      <c r="F535" s="276"/>
      <c r="G535" s="276"/>
      <c r="H535" s="275"/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U535" s="275"/>
      <c r="V535" s="275"/>
      <c r="W535" s="275"/>
      <c r="X535" s="275"/>
      <c r="Y535" s="275"/>
      <c r="Z535" s="275"/>
    </row>
    <row r="536" spans="1:26" ht="12.75" customHeight="1" x14ac:dyDescent="0.2">
      <c r="A536" s="275"/>
      <c r="B536" s="275"/>
      <c r="C536" s="275"/>
      <c r="D536" s="276"/>
      <c r="E536" s="276"/>
      <c r="F536" s="276"/>
      <c r="G536" s="276"/>
      <c r="H536" s="275"/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U536" s="275"/>
      <c r="V536" s="275"/>
      <c r="W536" s="275"/>
      <c r="X536" s="275"/>
      <c r="Y536" s="275"/>
      <c r="Z536" s="275"/>
    </row>
    <row r="537" spans="1:26" ht="12.75" customHeight="1" x14ac:dyDescent="0.2">
      <c r="A537" s="275"/>
      <c r="B537" s="275"/>
      <c r="C537" s="275"/>
      <c r="D537" s="276"/>
      <c r="E537" s="276"/>
      <c r="F537" s="276"/>
      <c r="G537" s="276"/>
      <c r="H537" s="275"/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U537" s="275"/>
      <c r="V537" s="275"/>
      <c r="W537" s="275"/>
      <c r="X537" s="275"/>
      <c r="Y537" s="275"/>
      <c r="Z537" s="275"/>
    </row>
    <row r="538" spans="1:26" ht="12.75" customHeight="1" x14ac:dyDescent="0.2">
      <c r="A538" s="275"/>
      <c r="B538" s="275"/>
      <c r="C538" s="275"/>
      <c r="D538" s="276"/>
      <c r="E538" s="276"/>
      <c r="F538" s="276"/>
      <c r="G538" s="276"/>
      <c r="H538" s="275"/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U538" s="275"/>
      <c r="V538" s="275"/>
      <c r="W538" s="275"/>
      <c r="X538" s="275"/>
      <c r="Y538" s="275"/>
      <c r="Z538" s="275"/>
    </row>
    <row r="539" spans="1:26" ht="12.75" customHeight="1" x14ac:dyDescent="0.2">
      <c r="A539" s="275"/>
      <c r="B539" s="275"/>
      <c r="C539" s="275"/>
      <c r="D539" s="276"/>
      <c r="E539" s="276"/>
      <c r="F539" s="276"/>
      <c r="G539" s="276"/>
      <c r="H539" s="275"/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U539" s="275"/>
      <c r="V539" s="275"/>
      <c r="W539" s="275"/>
      <c r="X539" s="275"/>
      <c r="Y539" s="275"/>
      <c r="Z539" s="275"/>
    </row>
    <row r="540" spans="1:26" ht="12.75" customHeight="1" x14ac:dyDescent="0.2">
      <c r="A540" s="275"/>
      <c r="B540" s="275"/>
      <c r="C540" s="275"/>
      <c r="D540" s="276"/>
      <c r="E540" s="276"/>
      <c r="F540" s="276"/>
      <c r="G540" s="276"/>
      <c r="H540" s="275"/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U540" s="275"/>
      <c r="V540" s="275"/>
      <c r="W540" s="275"/>
      <c r="X540" s="275"/>
      <c r="Y540" s="275"/>
      <c r="Z540" s="275"/>
    </row>
    <row r="541" spans="1:26" ht="12.75" customHeight="1" x14ac:dyDescent="0.2">
      <c r="A541" s="275"/>
      <c r="B541" s="275"/>
      <c r="C541" s="275"/>
      <c r="D541" s="276"/>
      <c r="E541" s="276"/>
      <c r="F541" s="276"/>
      <c r="G541" s="276"/>
      <c r="H541" s="275"/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U541" s="275"/>
      <c r="V541" s="275"/>
      <c r="W541" s="275"/>
      <c r="X541" s="275"/>
      <c r="Y541" s="275"/>
      <c r="Z541" s="275"/>
    </row>
    <row r="542" spans="1:26" ht="12.75" customHeight="1" x14ac:dyDescent="0.2">
      <c r="A542" s="275"/>
      <c r="B542" s="275"/>
      <c r="C542" s="275"/>
      <c r="D542" s="276"/>
      <c r="E542" s="276"/>
      <c r="F542" s="276"/>
      <c r="G542" s="276"/>
      <c r="H542" s="275"/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U542" s="275"/>
      <c r="V542" s="275"/>
      <c r="W542" s="275"/>
      <c r="X542" s="275"/>
      <c r="Y542" s="275"/>
      <c r="Z542" s="275"/>
    </row>
    <row r="543" spans="1:26" ht="12.75" customHeight="1" x14ac:dyDescent="0.2">
      <c r="A543" s="275"/>
      <c r="B543" s="275"/>
      <c r="C543" s="275"/>
      <c r="D543" s="276"/>
      <c r="E543" s="276"/>
      <c r="F543" s="276"/>
      <c r="G543" s="276"/>
      <c r="H543" s="275"/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U543" s="275"/>
      <c r="V543" s="275"/>
      <c r="W543" s="275"/>
      <c r="X543" s="275"/>
      <c r="Y543" s="275"/>
      <c r="Z543" s="275"/>
    </row>
    <row r="544" spans="1:26" ht="12.75" customHeight="1" x14ac:dyDescent="0.2">
      <c r="A544" s="275"/>
      <c r="B544" s="275"/>
      <c r="C544" s="275"/>
      <c r="D544" s="276"/>
      <c r="E544" s="276"/>
      <c r="F544" s="276"/>
      <c r="G544" s="276"/>
      <c r="H544" s="275"/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</row>
    <row r="545" spans="1:26" ht="12.75" customHeight="1" x14ac:dyDescent="0.2">
      <c r="A545" s="275"/>
      <c r="B545" s="275"/>
      <c r="C545" s="275"/>
      <c r="D545" s="276"/>
      <c r="E545" s="276"/>
      <c r="F545" s="276"/>
      <c r="G545" s="276"/>
      <c r="H545" s="275"/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</row>
    <row r="546" spans="1:26" ht="12.75" customHeight="1" x14ac:dyDescent="0.2">
      <c r="A546" s="275"/>
      <c r="B546" s="275"/>
      <c r="C546" s="275"/>
      <c r="D546" s="276"/>
      <c r="E546" s="276"/>
      <c r="F546" s="276"/>
      <c r="G546" s="276"/>
      <c r="H546" s="275"/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</row>
    <row r="547" spans="1:26" ht="12.75" customHeight="1" x14ac:dyDescent="0.2">
      <c r="A547" s="275"/>
      <c r="B547" s="275"/>
      <c r="C547" s="275"/>
      <c r="D547" s="276"/>
      <c r="E547" s="276"/>
      <c r="F547" s="276"/>
      <c r="G547" s="276"/>
      <c r="H547" s="275"/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</row>
    <row r="548" spans="1:26" ht="12.75" customHeight="1" x14ac:dyDescent="0.2">
      <c r="A548" s="275"/>
      <c r="B548" s="275"/>
      <c r="C548" s="275"/>
      <c r="D548" s="276"/>
      <c r="E548" s="276"/>
      <c r="F548" s="276"/>
      <c r="G548" s="276"/>
      <c r="H548" s="275"/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</row>
    <row r="549" spans="1:26" ht="12.75" customHeight="1" x14ac:dyDescent="0.2">
      <c r="A549" s="275"/>
      <c r="B549" s="275"/>
      <c r="C549" s="275"/>
      <c r="D549" s="276"/>
      <c r="E549" s="276"/>
      <c r="F549" s="276"/>
      <c r="G549" s="276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</row>
    <row r="550" spans="1:26" ht="12.75" customHeight="1" x14ac:dyDescent="0.2">
      <c r="A550" s="275"/>
      <c r="B550" s="275"/>
      <c r="C550" s="275"/>
      <c r="D550" s="276"/>
      <c r="E550" s="276"/>
      <c r="F550" s="276"/>
      <c r="G550" s="276"/>
      <c r="H550" s="275"/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U550" s="275"/>
      <c r="V550" s="275"/>
      <c r="W550" s="275"/>
      <c r="X550" s="275"/>
      <c r="Y550" s="275"/>
      <c r="Z550" s="275"/>
    </row>
    <row r="551" spans="1:26" ht="12.75" customHeight="1" x14ac:dyDescent="0.2">
      <c r="A551" s="275"/>
      <c r="B551" s="275"/>
      <c r="C551" s="275"/>
      <c r="D551" s="276"/>
      <c r="E551" s="276"/>
      <c r="F551" s="276"/>
      <c r="G551" s="276"/>
      <c r="H551" s="275"/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U551" s="275"/>
      <c r="V551" s="275"/>
      <c r="W551" s="275"/>
      <c r="X551" s="275"/>
      <c r="Y551" s="275"/>
      <c r="Z551" s="275"/>
    </row>
    <row r="552" spans="1:26" ht="12.75" customHeight="1" x14ac:dyDescent="0.2">
      <c r="A552" s="275"/>
      <c r="B552" s="275"/>
      <c r="C552" s="275"/>
      <c r="D552" s="276"/>
      <c r="E552" s="276"/>
      <c r="F552" s="276"/>
      <c r="G552" s="276"/>
      <c r="H552" s="275"/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U552" s="275"/>
      <c r="V552" s="275"/>
      <c r="W552" s="275"/>
      <c r="X552" s="275"/>
      <c r="Y552" s="275"/>
      <c r="Z552" s="275"/>
    </row>
    <row r="553" spans="1:26" ht="12.75" customHeight="1" x14ac:dyDescent="0.2">
      <c r="A553" s="275"/>
      <c r="B553" s="275"/>
      <c r="C553" s="275"/>
      <c r="D553" s="276"/>
      <c r="E553" s="276"/>
      <c r="F553" s="276"/>
      <c r="G553" s="276"/>
      <c r="H553" s="275"/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U553" s="275"/>
      <c r="V553" s="275"/>
      <c r="W553" s="275"/>
      <c r="X553" s="275"/>
      <c r="Y553" s="275"/>
      <c r="Z553" s="275"/>
    </row>
    <row r="554" spans="1:26" ht="12.75" customHeight="1" x14ac:dyDescent="0.2">
      <c r="A554" s="275"/>
      <c r="B554" s="275"/>
      <c r="C554" s="275"/>
      <c r="D554" s="276"/>
      <c r="E554" s="276"/>
      <c r="F554" s="276"/>
      <c r="G554" s="276"/>
      <c r="H554" s="275"/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U554" s="275"/>
      <c r="V554" s="275"/>
      <c r="W554" s="275"/>
      <c r="X554" s="275"/>
      <c r="Y554" s="275"/>
      <c r="Z554" s="275"/>
    </row>
    <row r="555" spans="1:26" ht="12.75" customHeight="1" x14ac:dyDescent="0.2">
      <c r="A555" s="275"/>
      <c r="B555" s="275"/>
      <c r="C555" s="275"/>
      <c r="D555" s="276"/>
      <c r="E555" s="276"/>
      <c r="F555" s="276"/>
      <c r="G555" s="276"/>
      <c r="H555" s="275"/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U555" s="275"/>
      <c r="V555" s="275"/>
      <c r="W555" s="275"/>
      <c r="X555" s="275"/>
      <c r="Y555" s="275"/>
      <c r="Z555" s="275"/>
    </row>
    <row r="556" spans="1:26" ht="12.75" customHeight="1" x14ac:dyDescent="0.2">
      <c r="A556" s="275"/>
      <c r="B556" s="275"/>
      <c r="C556" s="275"/>
      <c r="D556" s="276"/>
      <c r="E556" s="276"/>
      <c r="F556" s="276"/>
      <c r="G556" s="276"/>
      <c r="H556" s="275"/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U556" s="275"/>
      <c r="V556" s="275"/>
      <c r="W556" s="275"/>
      <c r="X556" s="275"/>
      <c r="Y556" s="275"/>
      <c r="Z556" s="275"/>
    </row>
    <row r="557" spans="1:26" ht="12.75" customHeight="1" x14ac:dyDescent="0.2">
      <c r="A557" s="275"/>
      <c r="B557" s="275"/>
      <c r="C557" s="275"/>
      <c r="D557" s="276"/>
      <c r="E557" s="276"/>
      <c r="F557" s="276"/>
      <c r="G557" s="276"/>
      <c r="H557" s="275"/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U557" s="275"/>
      <c r="V557" s="275"/>
      <c r="W557" s="275"/>
      <c r="X557" s="275"/>
      <c r="Y557" s="275"/>
      <c r="Z557" s="275"/>
    </row>
    <row r="558" spans="1:26" ht="12.75" customHeight="1" x14ac:dyDescent="0.2">
      <c r="A558" s="275"/>
      <c r="B558" s="275"/>
      <c r="C558" s="275"/>
      <c r="D558" s="276"/>
      <c r="E558" s="276"/>
      <c r="F558" s="276"/>
      <c r="G558" s="276"/>
      <c r="H558" s="275"/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U558" s="275"/>
      <c r="V558" s="275"/>
      <c r="W558" s="275"/>
      <c r="X558" s="275"/>
      <c r="Y558" s="275"/>
      <c r="Z558" s="275"/>
    </row>
    <row r="559" spans="1:26" ht="12.75" customHeight="1" x14ac:dyDescent="0.2">
      <c r="A559" s="275"/>
      <c r="B559" s="275"/>
      <c r="C559" s="275"/>
      <c r="D559" s="276"/>
      <c r="E559" s="276"/>
      <c r="F559" s="276"/>
      <c r="G559" s="276"/>
      <c r="H559" s="275"/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U559" s="275"/>
      <c r="V559" s="275"/>
      <c r="W559" s="275"/>
      <c r="X559" s="275"/>
      <c r="Y559" s="275"/>
      <c r="Z559" s="275"/>
    </row>
    <row r="560" spans="1:26" ht="12.75" customHeight="1" x14ac:dyDescent="0.2">
      <c r="A560" s="275"/>
      <c r="B560" s="275"/>
      <c r="C560" s="275"/>
      <c r="D560" s="276"/>
      <c r="E560" s="276"/>
      <c r="F560" s="276"/>
      <c r="G560" s="276"/>
      <c r="H560" s="275"/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U560" s="275"/>
      <c r="V560" s="275"/>
      <c r="W560" s="275"/>
      <c r="X560" s="275"/>
      <c r="Y560" s="275"/>
      <c r="Z560" s="275"/>
    </row>
    <row r="561" spans="1:26" ht="12.75" customHeight="1" x14ac:dyDescent="0.2">
      <c r="A561" s="275"/>
      <c r="B561" s="275"/>
      <c r="C561" s="275"/>
      <c r="D561" s="276"/>
      <c r="E561" s="276"/>
      <c r="F561" s="276"/>
      <c r="G561" s="276"/>
      <c r="H561" s="275"/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</row>
    <row r="562" spans="1:26" ht="12.75" customHeight="1" x14ac:dyDescent="0.2">
      <c r="A562" s="275"/>
      <c r="B562" s="275"/>
      <c r="C562" s="275"/>
      <c r="D562" s="276"/>
      <c r="E562" s="276"/>
      <c r="F562" s="276"/>
      <c r="G562" s="276"/>
      <c r="H562" s="275"/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</row>
    <row r="563" spans="1:26" ht="12.75" customHeight="1" x14ac:dyDescent="0.2">
      <c r="A563" s="275"/>
      <c r="B563" s="275"/>
      <c r="C563" s="275"/>
      <c r="D563" s="276"/>
      <c r="E563" s="276"/>
      <c r="F563" s="276"/>
      <c r="G563" s="276"/>
      <c r="H563" s="275"/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</row>
    <row r="564" spans="1:26" ht="12.75" customHeight="1" x14ac:dyDescent="0.2">
      <c r="A564" s="275"/>
      <c r="B564" s="275"/>
      <c r="C564" s="275"/>
      <c r="D564" s="276"/>
      <c r="E564" s="276"/>
      <c r="F564" s="276"/>
      <c r="G564" s="276"/>
      <c r="H564" s="275"/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</row>
    <row r="565" spans="1:26" ht="12.75" customHeight="1" x14ac:dyDescent="0.2">
      <c r="A565" s="275"/>
      <c r="B565" s="275"/>
      <c r="C565" s="275"/>
      <c r="D565" s="276"/>
      <c r="E565" s="276"/>
      <c r="F565" s="276"/>
      <c r="G565" s="276"/>
      <c r="H565" s="275"/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</row>
    <row r="566" spans="1:26" ht="12.75" customHeight="1" x14ac:dyDescent="0.2">
      <c r="A566" s="275"/>
      <c r="B566" s="275"/>
      <c r="C566" s="275"/>
      <c r="D566" s="276"/>
      <c r="E566" s="276"/>
      <c r="F566" s="276"/>
      <c r="G566" s="276"/>
      <c r="H566" s="275"/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</row>
    <row r="567" spans="1:26" ht="12.75" customHeight="1" x14ac:dyDescent="0.2">
      <c r="A567" s="275"/>
      <c r="B567" s="275"/>
      <c r="C567" s="275"/>
      <c r="D567" s="276"/>
      <c r="E567" s="276"/>
      <c r="F567" s="276"/>
      <c r="G567" s="276"/>
      <c r="H567" s="275"/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</row>
    <row r="568" spans="1:26" ht="12.75" customHeight="1" x14ac:dyDescent="0.2">
      <c r="A568" s="275"/>
      <c r="B568" s="275"/>
      <c r="C568" s="275"/>
      <c r="D568" s="276"/>
      <c r="E568" s="276"/>
      <c r="F568" s="276"/>
      <c r="G568" s="276"/>
      <c r="H568" s="275"/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</row>
    <row r="569" spans="1:26" ht="12.75" customHeight="1" x14ac:dyDescent="0.2">
      <c r="A569" s="275"/>
      <c r="B569" s="275"/>
      <c r="C569" s="275"/>
      <c r="D569" s="276"/>
      <c r="E569" s="276"/>
      <c r="F569" s="276"/>
      <c r="G569" s="276"/>
      <c r="H569" s="275"/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</row>
    <row r="570" spans="1:26" ht="12.75" customHeight="1" x14ac:dyDescent="0.2">
      <c r="A570" s="275"/>
      <c r="B570" s="275"/>
      <c r="C570" s="275"/>
      <c r="D570" s="276"/>
      <c r="E570" s="276"/>
      <c r="F570" s="276"/>
      <c r="G570" s="276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</row>
    <row r="571" spans="1:26" ht="12.75" customHeight="1" x14ac:dyDescent="0.2">
      <c r="A571" s="275"/>
      <c r="B571" s="275"/>
      <c r="C571" s="275"/>
      <c r="D571" s="276"/>
      <c r="E571" s="276"/>
      <c r="F571" s="276"/>
      <c r="G571" s="276"/>
      <c r="H571" s="275"/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U571" s="275"/>
      <c r="V571" s="275"/>
      <c r="W571" s="275"/>
      <c r="X571" s="275"/>
      <c r="Y571" s="275"/>
      <c r="Z571" s="275"/>
    </row>
    <row r="572" spans="1:26" ht="12.75" customHeight="1" x14ac:dyDescent="0.2">
      <c r="A572" s="275"/>
      <c r="B572" s="275"/>
      <c r="C572" s="275"/>
      <c r="D572" s="276"/>
      <c r="E572" s="276"/>
      <c r="F572" s="276"/>
      <c r="G572" s="276"/>
      <c r="H572" s="275"/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U572" s="275"/>
      <c r="V572" s="275"/>
      <c r="W572" s="275"/>
      <c r="X572" s="275"/>
      <c r="Y572" s="275"/>
      <c r="Z572" s="275"/>
    </row>
    <row r="573" spans="1:26" ht="12.75" customHeight="1" x14ac:dyDescent="0.2">
      <c r="A573" s="275"/>
      <c r="B573" s="275"/>
      <c r="C573" s="275"/>
      <c r="D573" s="276"/>
      <c r="E573" s="276"/>
      <c r="F573" s="276"/>
      <c r="G573" s="276"/>
      <c r="H573" s="275"/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U573" s="275"/>
      <c r="V573" s="275"/>
      <c r="W573" s="275"/>
      <c r="X573" s="275"/>
      <c r="Y573" s="275"/>
      <c r="Z573" s="275"/>
    </row>
    <row r="574" spans="1:26" ht="12.75" customHeight="1" x14ac:dyDescent="0.2">
      <c r="A574" s="275"/>
      <c r="B574" s="275"/>
      <c r="C574" s="275"/>
      <c r="D574" s="276"/>
      <c r="E574" s="276"/>
      <c r="F574" s="276"/>
      <c r="G574" s="276"/>
      <c r="H574" s="275"/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U574" s="275"/>
      <c r="V574" s="275"/>
      <c r="W574" s="275"/>
      <c r="X574" s="275"/>
      <c r="Y574" s="275"/>
      <c r="Z574" s="275"/>
    </row>
    <row r="575" spans="1:26" ht="12.75" customHeight="1" x14ac:dyDescent="0.2">
      <c r="A575" s="275"/>
      <c r="B575" s="275"/>
      <c r="C575" s="275"/>
      <c r="D575" s="276"/>
      <c r="E575" s="276"/>
      <c r="F575" s="276"/>
      <c r="G575" s="276"/>
      <c r="H575" s="275"/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U575" s="275"/>
      <c r="V575" s="275"/>
      <c r="W575" s="275"/>
      <c r="X575" s="275"/>
      <c r="Y575" s="275"/>
      <c r="Z575" s="275"/>
    </row>
    <row r="576" spans="1:26" ht="12.75" customHeight="1" x14ac:dyDescent="0.2">
      <c r="A576" s="275"/>
      <c r="B576" s="275"/>
      <c r="C576" s="275"/>
      <c r="D576" s="276"/>
      <c r="E576" s="276"/>
      <c r="F576" s="276"/>
      <c r="G576" s="276"/>
      <c r="H576" s="275"/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U576" s="275"/>
      <c r="V576" s="275"/>
      <c r="W576" s="275"/>
      <c r="X576" s="275"/>
      <c r="Y576" s="275"/>
      <c r="Z576" s="275"/>
    </row>
    <row r="577" spans="1:26" ht="12.75" customHeight="1" x14ac:dyDescent="0.2">
      <c r="A577" s="275"/>
      <c r="B577" s="275"/>
      <c r="C577" s="275"/>
      <c r="D577" s="276"/>
      <c r="E577" s="276"/>
      <c r="F577" s="276"/>
      <c r="G577" s="276"/>
      <c r="H577" s="275"/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U577" s="275"/>
      <c r="V577" s="275"/>
      <c r="W577" s="275"/>
      <c r="X577" s="275"/>
      <c r="Y577" s="275"/>
      <c r="Z577" s="275"/>
    </row>
    <row r="578" spans="1:26" ht="12.75" customHeight="1" x14ac:dyDescent="0.2">
      <c r="A578" s="275"/>
      <c r="B578" s="275"/>
      <c r="C578" s="275"/>
      <c r="D578" s="276"/>
      <c r="E578" s="276"/>
      <c r="F578" s="276"/>
      <c r="G578" s="276"/>
      <c r="H578" s="275"/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U578" s="275"/>
      <c r="V578" s="275"/>
      <c r="W578" s="275"/>
      <c r="X578" s="275"/>
      <c r="Y578" s="275"/>
      <c r="Z578" s="275"/>
    </row>
    <row r="579" spans="1:26" ht="12.75" customHeight="1" x14ac:dyDescent="0.2">
      <c r="A579" s="275"/>
      <c r="B579" s="275"/>
      <c r="C579" s="275"/>
      <c r="D579" s="276"/>
      <c r="E579" s="276"/>
      <c r="F579" s="276"/>
      <c r="G579" s="276"/>
      <c r="H579" s="275"/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U579" s="275"/>
      <c r="V579" s="275"/>
      <c r="W579" s="275"/>
      <c r="X579" s="275"/>
      <c r="Y579" s="275"/>
      <c r="Z579" s="275"/>
    </row>
    <row r="580" spans="1:26" ht="12.75" customHeight="1" x14ac:dyDescent="0.2">
      <c r="A580" s="275"/>
      <c r="B580" s="275"/>
      <c r="C580" s="275"/>
      <c r="D580" s="276"/>
      <c r="E580" s="276"/>
      <c r="F580" s="276"/>
      <c r="G580" s="276"/>
      <c r="H580" s="275"/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U580" s="275"/>
      <c r="V580" s="275"/>
      <c r="W580" s="275"/>
      <c r="X580" s="275"/>
      <c r="Y580" s="275"/>
      <c r="Z580" s="275"/>
    </row>
    <row r="581" spans="1:26" ht="12.75" customHeight="1" x14ac:dyDescent="0.2">
      <c r="A581" s="275"/>
      <c r="B581" s="275"/>
      <c r="C581" s="275"/>
      <c r="D581" s="276"/>
      <c r="E581" s="276"/>
      <c r="F581" s="276"/>
      <c r="G581" s="276"/>
      <c r="H581" s="275"/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U581" s="275"/>
      <c r="V581" s="275"/>
      <c r="W581" s="275"/>
      <c r="X581" s="275"/>
      <c r="Y581" s="275"/>
      <c r="Z581" s="275"/>
    </row>
    <row r="582" spans="1:26" ht="12.75" customHeight="1" x14ac:dyDescent="0.2">
      <c r="A582" s="275"/>
      <c r="B582" s="275"/>
      <c r="C582" s="275"/>
      <c r="D582" s="276"/>
      <c r="E582" s="276"/>
      <c r="F582" s="276"/>
      <c r="G582" s="276"/>
      <c r="H582" s="275"/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U582" s="275"/>
      <c r="V582" s="275"/>
      <c r="W582" s="275"/>
      <c r="X582" s="275"/>
      <c r="Y582" s="275"/>
      <c r="Z582" s="275"/>
    </row>
    <row r="583" spans="1:26" ht="12.75" customHeight="1" x14ac:dyDescent="0.2">
      <c r="A583" s="275"/>
      <c r="B583" s="275"/>
      <c r="C583" s="275"/>
      <c r="D583" s="276"/>
      <c r="E583" s="276"/>
      <c r="F583" s="276"/>
      <c r="G583" s="276"/>
      <c r="H583" s="275"/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U583" s="275"/>
      <c r="V583" s="275"/>
      <c r="W583" s="275"/>
      <c r="X583" s="275"/>
      <c r="Y583" s="275"/>
      <c r="Z583" s="275"/>
    </row>
    <row r="584" spans="1:26" ht="12.75" customHeight="1" x14ac:dyDescent="0.2">
      <c r="A584" s="275"/>
      <c r="B584" s="275"/>
      <c r="C584" s="275"/>
      <c r="D584" s="276"/>
      <c r="E584" s="276"/>
      <c r="F584" s="276"/>
      <c r="G584" s="276"/>
      <c r="H584" s="275"/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U584" s="275"/>
      <c r="V584" s="275"/>
      <c r="W584" s="275"/>
      <c r="X584" s="275"/>
      <c r="Y584" s="275"/>
      <c r="Z584" s="275"/>
    </row>
    <row r="585" spans="1:26" ht="12.75" customHeight="1" x14ac:dyDescent="0.2">
      <c r="A585" s="275"/>
      <c r="B585" s="275"/>
      <c r="C585" s="275"/>
      <c r="D585" s="276"/>
      <c r="E585" s="276"/>
      <c r="F585" s="276"/>
      <c r="G585" s="276"/>
      <c r="H585" s="275"/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U585" s="275"/>
      <c r="V585" s="275"/>
      <c r="W585" s="275"/>
      <c r="X585" s="275"/>
      <c r="Y585" s="275"/>
      <c r="Z585" s="275"/>
    </row>
    <row r="586" spans="1:26" ht="12.75" customHeight="1" x14ac:dyDescent="0.2">
      <c r="A586" s="275"/>
      <c r="B586" s="275"/>
      <c r="C586" s="275"/>
      <c r="D586" s="276"/>
      <c r="E586" s="276"/>
      <c r="F586" s="276"/>
      <c r="G586" s="276"/>
      <c r="H586" s="275"/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U586" s="275"/>
      <c r="V586" s="275"/>
      <c r="W586" s="275"/>
      <c r="X586" s="275"/>
      <c r="Y586" s="275"/>
      <c r="Z586" s="275"/>
    </row>
    <row r="587" spans="1:26" ht="12.75" customHeight="1" x14ac:dyDescent="0.2">
      <c r="A587" s="275"/>
      <c r="B587" s="275"/>
      <c r="C587" s="275"/>
      <c r="D587" s="276"/>
      <c r="E587" s="276"/>
      <c r="F587" s="276"/>
      <c r="G587" s="276"/>
      <c r="H587" s="275"/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U587" s="275"/>
      <c r="V587" s="275"/>
      <c r="W587" s="275"/>
      <c r="X587" s="275"/>
      <c r="Y587" s="275"/>
      <c r="Z587" s="275"/>
    </row>
    <row r="588" spans="1:26" ht="12.75" customHeight="1" x14ac:dyDescent="0.2">
      <c r="A588" s="275"/>
      <c r="B588" s="275"/>
      <c r="C588" s="275"/>
      <c r="D588" s="276"/>
      <c r="E588" s="276"/>
      <c r="F588" s="276"/>
      <c r="G588" s="276"/>
      <c r="H588" s="275"/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U588" s="275"/>
      <c r="V588" s="275"/>
      <c r="W588" s="275"/>
      <c r="X588" s="275"/>
      <c r="Y588" s="275"/>
      <c r="Z588" s="275"/>
    </row>
    <row r="589" spans="1:26" ht="12.75" customHeight="1" x14ac:dyDescent="0.2">
      <c r="A589" s="275"/>
      <c r="B589" s="275"/>
      <c r="C589" s="275"/>
      <c r="D589" s="276"/>
      <c r="E589" s="276"/>
      <c r="F589" s="276"/>
      <c r="G589" s="276"/>
      <c r="H589" s="275"/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U589" s="275"/>
      <c r="V589" s="275"/>
      <c r="W589" s="275"/>
      <c r="X589" s="275"/>
      <c r="Y589" s="275"/>
      <c r="Z589" s="275"/>
    </row>
    <row r="590" spans="1:26" ht="12.75" customHeight="1" x14ac:dyDescent="0.2">
      <c r="A590" s="275"/>
      <c r="B590" s="275"/>
      <c r="C590" s="275"/>
      <c r="D590" s="276"/>
      <c r="E590" s="276"/>
      <c r="F590" s="276"/>
      <c r="G590" s="276"/>
      <c r="H590" s="275"/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U590" s="275"/>
      <c r="V590" s="275"/>
      <c r="W590" s="275"/>
      <c r="X590" s="275"/>
      <c r="Y590" s="275"/>
      <c r="Z590" s="275"/>
    </row>
    <row r="591" spans="1:26" ht="12.75" customHeight="1" x14ac:dyDescent="0.2">
      <c r="A591" s="275"/>
      <c r="B591" s="275"/>
      <c r="C591" s="275"/>
      <c r="D591" s="276"/>
      <c r="E591" s="276"/>
      <c r="F591" s="276"/>
      <c r="G591" s="276"/>
      <c r="H591" s="275"/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U591" s="275"/>
      <c r="V591" s="275"/>
      <c r="W591" s="275"/>
      <c r="X591" s="275"/>
      <c r="Y591" s="275"/>
      <c r="Z591" s="275"/>
    </row>
    <row r="592" spans="1:26" ht="12.75" customHeight="1" x14ac:dyDescent="0.2">
      <c r="A592" s="275"/>
      <c r="B592" s="275"/>
      <c r="C592" s="275"/>
      <c r="D592" s="276"/>
      <c r="E592" s="276"/>
      <c r="F592" s="276"/>
      <c r="G592" s="276"/>
      <c r="H592" s="275"/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U592" s="275"/>
      <c r="V592" s="275"/>
      <c r="W592" s="275"/>
      <c r="X592" s="275"/>
      <c r="Y592" s="275"/>
      <c r="Z592" s="275"/>
    </row>
    <row r="593" spans="1:26" ht="12.75" customHeight="1" x14ac:dyDescent="0.2">
      <c r="A593" s="275"/>
      <c r="B593" s="275"/>
      <c r="C593" s="275"/>
      <c r="D593" s="276"/>
      <c r="E593" s="276"/>
      <c r="F593" s="276"/>
      <c r="G593" s="276"/>
      <c r="H593" s="275"/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U593" s="275"/>
      <c r="V593" s="275"/>
      <c r="W593" s="275"/>
      <c r="X593" s="275"/>
      <c r="Y593" s="275"/>
      <c r="Z593" s="275"/>
    </row>
    <row r="594" spans="1:26" ht="12.75" customHeight="1" x14ac:dyDescent="0.2">
      <c r="A594" s="275"/>
      <c r="B594" s="275"/>
      <c r="C594" s="275"/>
      <c r="D594" s="276"/>
      <c r="E594" s="276"/>
      <c r="F594" s="276"/>
      <c r="G594" s="276"/>
      <c r="H594" s="275"/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U594" s="275"/>
      <c r="V594" s="275"/>
      <c r="W594" s="275"/>
      <c r="X594" s="275"/>
      <c r="Y594" s="275"/>
      <c r="Z594" s="275"/>
    </row>
    <row r="595" spans="1:26" ht="12.75" customHeight="1" x14ac:dyDescent="0.2">
      <c r="A595" s="275"/>
      <c r="B595" s="275"/>
      <c r="C595" s="275"/>
      <c r="D595" s="276"/>
      <c r="E595" s="276"/>
      <c r="F595" s="276"/>
      <c r="G595" s="276"/>
      <c r="H595" s="275"/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U595" s="275"/>
      <c r="V595" s="275"/>
      <c r="W595" s="275"/>
      <c r="X595" s="275"/>
      <c r="Y595" s="275"/>
      <c r="Z595" s="275"/>
    </row>
    <row r="596" spans="1:26" ht="12.75" customHeight="1" x14ac:dyDescent="0.2">
      <c r="A596" s="275"/>
      <c r="B596" s="275"/>
      <c r="C596" s="275"/>
      <c r="D596" s="276"/>
      <c r="E596" s="276"/>
      <c r="F596" s="276"/>
      <c r="G596" s="276"/>
      <c r="H596" s="275"/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U596" s="275"/>
      <c r="V596" s="275"/>
      <c r="W596" s="275"/>
      <c r="X596" s="275"/>
      <c r="Y596" s="275"/>
      <c r="Z596" s="275"/>
    </row>
    <row r="597" spans="1:26" ht="12.75" customHeight="1" x14ac:dyDescent="0.2">
      <c r="A597" s="275"/>
      <c r="B597" s="275"/>
      <c r="C597" s="275"/>
      <c r="D597" s="276"/>
      <c r="E597" s="276"/>
      <c r="F597" s="276"/>
      <c r="G597" s="276"/>
      <c r="H597" s="275"/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U597" s="275"/>
      <c r="V597" s="275"/>
      <c r="W597" s="275"/>
      <c r="X597" s="275"/>
      <c r="Y597" s="275"/>
      <c r="Z597" s="275"/>
    </row>
    <row r="598" spans="1:26" ht="12.75" customHeight="1" x14ac:dyDescent="0.2">
      <c r="A598" s="275"/>
      <c r="B598" s="275"/>
      <c r="C598" s="275"/>
      <c r="D598" s="276"/>
      <c r="E598" s="276"/>
      <c r="F598" s="276"/>
      <c r="G598" s="276"/>
      <c r="H598" s="275"/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U598" s="275"/>
      <c r="V598" s="275"/>
      <c r="W598" s="275"/>
      <c r="X598" s="275"/>
      <c r="Y598" s="275"/>
      <c r="Z598" s="275"/>
    </row>
    <row r="599" spans="1:26" ht="12.75" customHeight="1" x14ac:dyDescent="0.2">
      <c r="A599" s="275"/>
      <c r="B599" s="275"/>
      <c r="C599" s="275"/>
      <c r="D599" s="276"/>
      <c r="E599" s="276"/>
      <c r="F599" s="276"/>
      <c r="G599" s="276"/>
      <c r="H599" s="275"/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U599" s="275"/>
      <c r="V599" s="275"/>
      <c r="W599" s="275"/>
      <c r="X599" s="275"/>
      <c r="Y599" s="275"/>
      <c r="Z599" s="275"/>
    </row>
    <row r="600" spans="1:26" ht="12.75" customHeight="1" x14ac:dyDescent="0.2">
      <c r="A600" s="275"/>
      <c r="B600" s="275"/>
      <c r="C600" s="275"/>
      <c r="D600" s="276"/>
      <c r="E600" s="276"/>
      <c r="F600" s="276"/>
      <c r="G600" s="276"/>
      <c r="H600" s="275"/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U600" s="275"/>
      <c r="V600" s="275"/>
      <c r="W600" s="275"/>
      <c r="X600" s="275"/>
      <c r="Y600" s="275"/>
      <c r="Z600" s="275"/>
    </row>
    <row r="601" spans="1:26" ht="12.75" customHeight="1" x14ac:dyDescent="0.2">
      <c r="A601" s="275"/>
      <c r="B601" s="275"/>
      <c r="C601" s="275"/>
      <c r="D601" s="276"/>
      <c r="E601" s="276"/>
      <c r="F601" s="276"/>
      <c r="G601" s="276"/>
      <c r="H601" s="275"/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U601" s="275"/>
      <c r="V601" s="275"/>
      <c r="W601" s="275"/>
      <c r="X601" s="275"/>
      <c r="Y601" s="275"/>
      <c r="Z601" s="275"/>
    </row>
    <row r="602" spans="1:26" ht="12.75" customHeight="1" x14ac:dyDescent="0.2">
      <c r="A602" s="275"/>
      <c r="B602" s="275"/>
      <c r="C602" s="275"/>
      <c r="D602" s="276"/>
      <c r="E602" s="276"/>
      <c r="F602" s="276"/>
      <c r="G602" s="276"/>
      <c r="H602" s="275"/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U602" s="275"/>
      <c r="V602" s="275"/>
      <c r="W602" s="275"/>
      <c r="X602" s="275"/>
      <c r="Y602" s="275"/>
      <c r="Z602" s="275"/>
    </row>
    <row r="603" spans="1:26" ht="12.75" customHeight="1" x14ac:dyDescent="0.2">
      <c r="A603" s="275"/>
      <c r="B603" s="275"/>
      <c r="C603" s="275"/>
      <c r="D603" s="276"/>
      <c r="E603" s="276"/>
      <c r="F603" s="276"/>
      <c r="G603" s="276"/>
      <c r="H603" s="275"/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U603" s="275"/>
      <c r="V603" s="275"/>
      <c r="W603" s="275"/>
      <c r="X603" s="275"/>
      <c r="Y603" s="275"/>
      <c r="Z603" s="275"/>
    </row>
    <row r="604" spans="1:26" ht="12.75" customHeight="1" x14ac:dyDescent="0.2">
      <c r="A604" s="275"/>
      <c r="B604" s="275"/>
      <c r="C604" s="275"/>
      <c r="D604" s="276"/>
      <c r="E604" s="276"/>
      <c r="F604" s="276"/>
      <c r="G604" s="276"/>
      <c r="H604" s="275"/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U604" s="275"/>
      <c r="V604" s="275"/>
      <c r="W604" s="275"/>
      <c r="X604" s="275"/>
      <c r="Y604" s="275"/>
      <c r="Z604" s="275"/>
    </row>
    <row r="605" spans="1:26" ht="12.75" customHeight="1" x14ac:dyDescent="0.2">
      <c r="A605" s="275"/>
      <c r="B605" s="275"/>
      <c r="C605" s="275"/>
      <c r="D605" s="276"/>
      <c r="E605" s="276"/>
      <c r="F605" s="276"/>
      <c r="G605" s="276"/>
      <c r="H605" s="275"/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U605" s="275"/>
      <c r="V605" s="275"/>
      <c r="W605" s="275"/>
      <c r="X605" s="275"/>
      <c r="Y605" s="275"/>
      <c r="Z605" s="275"/>
    </row>
    <row r="606" spans="1:26" ht="12.75" customHeight="1" x14ac:dyDescent="0.2">
      <c r="A606" s="275"/>
      <c r="B606" s="275"/>
      <c r="C606" s="275"/>
      <c r="D606" s="276"/>
      <c r="E606" s="276"/>
      <c r="F606" s="276"/>
      <c r="G606" s="276"/>
      <c r="H606" s="275"/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U606" s="275"/>
      <c r="V606" s="275"/>
      <c r="W606" s="275"/>
      <c r="X606" s="275"/>
      <c r="Y606" s="275"/>
      <c r="Z606" s="275"/>
    </row>
    <row r="607" spans="1:26" ht="12.75" customHeight="1" x14ac:dyDescent="0.2">
      <c r="A607" s="275"/>
      <c r="B607" s="275"/>
      <c r="C607" s="275"/>
      <c r="D607" s="276"/>
      <c r="E607" s="276"/>
      <c r="F607" s="276"/>
      <c r="G607" s="276"/>
      <c r="H607" s="275"/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U607" s="275"/>
      <c r="V607" s="275"/>
      <c r="W607" s="275"/>
      <c r="X607" s="275"/>
      <c r="Y607" s="275"/>
      <c r="Z607" s="275"/>
    </row>
    <row r="608" spans="1:26" ht="12.75" customHeight="1" x14ac:dyDescent="0.2">
      <c r="A608" s="275"/>
      <c r="B608" s="275"/>
      <c r="C608" s="275"/>
      <c r="D608" s="276"/>
      <c r="E608" s="276"/>
      <c r="F608" s="276"/>
      <c r="G608" s="276"/>
      <c r="H608" s="275"/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U608" s="275"/>
      <c r="V608" s="275"/>
      <c r="W608" s="275"/>
      <c r="X608" s="275"/>
      <c r="Y608" s="275"/>
      <c r="Z608" s="275"/>
    </row>
    <row r="609" spans="1:26" ht="12.75" customHeight="1" x14ac:dyDescent="0.2">
      <c r="A609" s="275"/>
      <c r="B609" s="275"/>
      <c r="C609" s="275"/>
      <c r="D609" s="276"/>
      <c r="E609" s="276"/>
      <c r="F609" s="276"/>
      <c r="G609" s="276"/>
      <c r="H609" s="275"/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U609" s="275"/>
      <c r="V609" s="275"/>
      <c r="W609" s="275"/>
      <c r="X609" s="275"/>
      <c r="Y609" s="275"/>
      <c r="Z609" s="275"/>
    </row>
    <row r="610" spans="1:26" ht="12.75" customHeight="1" x14ac:dyDescent="0.2">
      <c r="A610" s="275"/>
      <c r="B610" s="275"/>
      <c r="C610" s="275"/>
      <c r="D610" s="276"/>
      <c r="E610" s="276"/>
      <c r="F610" s="276"/>
      <c r="G610" s="276"/>
      <c r="H610" s="275"/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U610" s="275"/>
      <c r="V610" s="275"/>
      <c r="W610" s="275"/>
      <c r="X610" s="275"/>
      <c r="Y610" s="275"/>
      <c r="Z610" s="275"/>
    </row>
    <row r="611" spans="1:26" ht="12.75" customHeight="1" x14ac:dyDescent="0.2">
      <c r="A611" s="275"/>
      <c r="B611" s="275"/>
      <c r="C611" s="275"/>
      <c r="D611" s="276"/>
      <c r="E611" s="276"/>
      <c r="F611" s="276"/>
      <c r="G611" s="276"/>
      <c r="H611" s="275"/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U611" s="275"/>
      <c r="V611" s="275"/>
      <c r="W611" s="275"/>
      <c r="X611" s="275"/>
      <c r="Y611" s="275"/>
      <c r="Z611" s="275"/>
    </row>
    <row r="612" spans="1:26" ht="12.75" customHeight="1" x14ac:dyDescent="0.2">
      <c r="A612" s="275"/>
      <c r="B612" s="275"/>
      <c r="C612" s="275"/>
      <c r="D612" s="276"/>
      <c r="E612" s="276"/>
      <c r="F612" s="276"/>
      <c r="G612" s="276"/>
      <c r="H612" s="275"/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U612" s="275"/>
      <c r="V612" s="275"/>
      <c r="W612" s="275"/>
      <c r="X612" s="275"/>
      <c r="Y612" s="275"/>
      <c r="Z612" s="275"/>
    </row>
    <row r="613" spans="1:26" ht="12.75" customHeight="1" x14ac:dyDescent="0.2">
      <c r="A613" s="275"/>
      <c r="B613" s="275"/>
      <c r="C613" s="275"/>
      <c r="D613" s="276"/>
      <c r="E613" s="276"/>
      <c r="F613" s="276"/>
      <c r="G613" s="276"/>
      <c r="H613" s="275"/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U613" s="275"/>
      <c r="V613" s="275"/>
      <c r="W613" s="275"/>
      <c r="X613" s="275"/>
      <c r="Y613" s="275"/>
      <c r="Z613" s="275"/>
    </row>
    <row r="614" spans="1:26" ht="12.75" customHeight="1" x14ac:dyDescent="0.2">
      <c r="A614" s="275"/>
      <c r="B614" s="275"/>
      <c r="C614" s="275"/>
      <c r="D614" s="276"/>
      <c r="E614" s="276"/>
      <c r="F614" s="276"/>
      <c r="G614" s="276"/>
      <c r="H614" s="275"/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U614" s="275"/>
      <c r="V614" s="275"/>
      <c r="W614" s="275"/>
      <c r="X614" s="275"/>
      <c r="Y614" s="275"/>
      <c r="Z614" s="275"/>
    </row>
    <row r="615" spans="1:26" ht="12.75" customHeight="1" x14ac:dyDescent="0.2">
      <c r="A615" s="275"/>
      <c r="B615" s="275"/>
      <c r="C615" s="275"/>
      <c r="D615" s="276"/>
      <c r="E615" s="276"/>
      <c r="F615" s="276"/>
      <c r="G615" s="276"/>
      <c r="H615" s="275"/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U615" s="275"/>
      <c r="V615" s="275"/>
      <c r="W615" s="275"/>
      <c r="X615" s="275"/>
      <c r="Y615" s="275"/>
      <c r="Z615" s="275"/>
    </row>
    <row r="616" spans="1:26" ht="12.75" customHeight="1" x14ac:dyDescent="0.2">
      <c r="A616" s="275"/>
      <c r="B616" s="275"/>
      <c r="C616" s="275"/>
      <c r="D616" s="276"/>
      <c r="E616" s="276"/>
      <c r="F616" s="276"/>
      <c r="G616" s="276"/>
      <c r="H616" s="275"/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U616" s="275"/>
      <c r="V616" s="275"/>
      <c r="W616" s="275"/>
      <c r="X616" s="275"/>
      <c r="Y616" s="275"/>
      <c r="Z616" s="275"/>
    </row>
    <row r="617" spans="1:26" ht="12.75" customHeight="1" x14ac:dyDescent="0.2">
      <c r="A617" s="275"/>
      <c r="B617" s="275"/>
      <c r="C617" s="275"/>
      <c r="D617" s="276"/>
      <c r="E617" s="276"/>
      <c r="F617" s="276"/>
      <c r="G617" s="276"/>
      <c r="H617" s="275"/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U617" s="275"/>
      <c r="V617" s="275"/>
      <c r="W617" s="275"/>
      <c r="X617" s="275"/>
      <c r="Y617" s="275"/>
      <c r="Z617" s="275"/>
    </row>
    <row r="618" spans="1:26" ht="12.75" customHeight="1" x14ac:dyDescent="0.2">
      <c r="A618" s="275"/>
      <c r="B618" s="275"/>
      <c r="C618" s="275"/>
      <c r="D618" s="276"/>
      <c r="E618" s="276"/>
      <c r="F618" s="276"/>
      <c r="G618" s="276"/>
      <c r="H618" s="275"/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U618" s="275"/>
      <c r="V618" s="275"/>
      <c r="W618" s="275"/>
      <c r="X618" s="275"/>
      <c r="Y618" s="275"/>
      <c r="Z618" s="275"/>
    </row>
    <row r="619" spans="1:26" ht="12.75" customHeight="1" x14ac:dyDescent="0.2">
      <c r="A619" s="275"/>
      <c r="B619" s="275"/>
      <c r="C619" s="275"/>
      <c r="D619" s="276"/>
      <c r="E619" s="276"/>
      <c r="F619" s="276"/>
      <c r="G619" s="276"/>
      <c r="H619" s="275"/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U619" s="275"/>
      <c r="V619" s="275"/>
      <c r="W619" s="275"/>
      <c r="X619" s="275"/>
      <c r="Y619" s="275"/>
      <c r="Z619" s="275"/>
    </row>
    <row r="620" spans="1:26" ht="12.75" customHeight="1" x14ac:dyDescent="0.2">
      <c r="A620" s="275"/>
      <c r="B620" s="275"/>
      <c r="C620" s="275"/>
      <c r="D620" s="276"/>
      <c r="E620" s="276"/>
      <c r="F620" s="276"/>
      <c r="G620" s="276"/>
      <c r="H620" s="275"/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</row>
    <row r="621" spans="1:26" ht="12.75" customHeight="1" x14ac:dyDescent="0.2">
      <c r="A621" s="275"/>
      <c r="B621" s="275"/>
      <c r="C621" s="275"/>
      <c r="D621" s="276"/>
      <c r="E621" s="276"/>
      <c r="F621" s="276"/>
      <c r="G621" s="276"/>
      <c r="H621" s="275"/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U621" s="275"/>
      <c r="V621" s="275"/>
      <c r="W621" s="275"/>
      <c r="X621" s="275"/>
      <c r="Y621" s="275"/>
      <c r="Z621" s="275"/>
    </row>
    <row r="622" spans="1:26" ht="12.75" customHeight="1" x14ac:dyDescent="0.2">
      <c r="A622" s="275"/>
      <c r="B622" s="275"/>
      <c r="C622" s="275"/>
      <c r="D622" s="276"/>
      <c r="E622" s="276"/>
      <c r="F622" s="276"/>
      <c r="G622" s="276"/>
      <c r="H622" s="275"/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U622" s="275"/>
      <c r="V622" s="275"/>
      <c r="W622" s="275"/>
      <c r="X622" s="275"/>
      <c r="Y622" s="275"/>
      <c r="Z622" s="275"/>
    </row>
    <row r="623" spans="1:26" ht="12.75" customHeight="1" x14ac:dyDescent="0.2">
      <c r="A623" s="275"/>
      <c r="B623" s="275"/>
      <c r="C623" s="275"/>
      <c r="D623" s="276"/>
      <c r="E623" s="276"/>
      <c r="F623" s="276"/>
      <c r="G623" s="276"/>
      <c r="H623" s="275"/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</row>
    <row r="624" spans="1:26" ht="12.75" customHeight="1" x14ac:dyDescent="0.2">
      <c r="A624" s="275"/>
      <c r="B624" s="275"/>
      <c r="C624" s="275"/>
      <c r="D624" s="276"/>
      <c r="E624" s="276"/>
      <c r="F624" s="276"/>
      <c r="G624" s="276"/>
      <c r="H624" s="275"/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U624" s="275"/>
      <c r="V624" s="275"/>
      <c r="W624" s="275"/>
      <c r="X624" s="275"/>
      <c r="Y624" s="275"/>
      <c r="Z624" s="275"/>
    </row>
    <row r="625" spans="1:26" ht="12.75" customHeight="1" x14ac:dyDescent="0.2">
      <c r="A625" s="275"/>
      <c r="B625" s="275"/>
      <c r="C625" s="275"/>
      <c r="D625" s="276"/>
      <c r="E625" s="276"/>
      <c r="F625" s="276"/>
      <c r="G625" s="276"/>
      <c r="H625" s="275"/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U625" s="275"/>
      <c r="V625" s="275"/>
      <c r="W625" s="275"/>
      <c r="X625" s="275"/>
      <c r="Y625" s="275"/>
      <c r="Z625" s="275"/>
    </row>
    <row r="626" spans="1:26" ht="12.75" customHeight="1" x14ac:dyDescent="0.2">
      <c r="A626" s="275"/>
      <c r="B626" s="275"/>
      <c r="C626" s="275"/>
      <c r="D626" s="276"/>
      <c r="E626" s="276"/>
      <c r="F626" s="276"/>
      <c r="G626" s="276"/>
      <c r="H626" s="275"/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U626" s="275"/>
      <c r="V626" s="275"/>
      <c r="W626" s="275"/>
      <c r="X626" s="275"/>
      <c r="Y626" s="275"/>
      <c r="Z626" s="275"/>
    </row>
    <row r="627" spans="1:26" ht="12.75" customHeight="1" x14ac:dyDescent="0.2">
      <c r="A627" s="275"/>
      <c r="B627" s="275"/>
      <c r="C627" s="275"/>
      <c r="D627" s="276"/>
      <c r="E627" s="276"/>
      <c r="F627" s="276"/>
      <c r="G627" s="276"/>
      <c r="H627" s="275"/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U627" s="275"/>
      <c r="V627" s="275"/>
      <c r="W627" s="275"/>
      <c r="X627" s="275"/>
      <c r="Y627" s="275"/>
      <c r="Z627" s="275"/>
    </row>
    <row r="628" spans="1:26" ht="12.75" customHeight="1" x14ac:dyDescent="0.2">
      <c r="A628" s="275"/>
      <c r="B628" s="275"/>
      <c r="C628" s="275"/>
      <c r="D628" s="276"/>
      <c r="E628" s="276"/>
      <c r="F628" s="276"/>
      <c r="G628" s="276"/>
      <c r="H628" s="275"/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U628" s="275"/>
      <c r="V628" s="275"/>
      <c r="W628" s="275"/>
      <c r="X628" s="275"/>
      <c r="Y628" s="275"/>
      <c r="Z628" s="275"/>
    </row>
    <row r="629" spans="1:26" ht="12.75" customHeight="1" x14ac:dyDescent="0.2">
      <c r="A629" s="275"/>
      <c r="B629" s="275"/>
      <c r="C629" s="275"/>
      <c r="D629" s="276"/>
      <c r="E629" s="276"/>
      <c r="F629" s="276"/>
      <c r="G629" s="276"/>
      <c r="H629" s="275"/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U629" s="275"/>
      <c r="V629" s="275"/>
      <c r="W629" s="275"/>
      <c r="X629" s="275"/>
      <c r="Y629" s="275"/>
      <c r="Z629" s="275"/>
    </row>
    <row r="630" spans="1:26" ht="12.75" customHeight="1" x14ac:dyDescent="0.2">
      <c r="A630" s="275"/>
      <c r="B630" s="275"/>
      <c r="C630" s="275"/>
      <c r="D630" s="276"/>
      <c r="E630" s="276"/>
      <c r="F630" s="276"/>
      <c r="G630" s="276"/>
      <c r="H630" s="275"/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</row>
    <row r="631" spans="1:26" ht="12.75" customHeight="1" x14ac:dyDescent="0.2">
      <c r="A631" s="275"/>
      <c r="B631" s="275"/>
      <c r="C631" s="275"/>
      <c r="D631" s="276"/>
      <c r="E631" s="276"/>
      <c r="F631" s="276"/>
      <c r="G631" s="276"/>
      <c r="H631" s="275"/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</row>
    <row r="632" spans="1:26" ht="12.75" customHeight="1" x14ac:dyDescent="0.2">
      <c r="A632" s="275"/>
      <c r="B632" s="275"/>
      <c r="C632" s="275"/>
      <c r="D632" s="276"/>
      <c r="E632" s="276"/>
      <c r="F632" s="276"/>
      <c r="G632" s="276"/>
      <c r="H632" s="275"/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</row>
    <row r="633" spans="1:26" ht="12.75" customHeight="1" x14ac:dyDescent="0.2">
      <c r="A633" s="275"/>
      <c r="B633" s="275"/>
      <c r="C633" s="275"/>
      <c r="D633" s="276"/>
      <c r="E633" s="276"/>
      <c r="F633" s="276"/>
      <c r="G633" s="276"/>
      <c r="H633" s="275"/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</row>
    <row r="634" spans="1:26" ht="12.75" customHeight="1" x14ac:dyDescent="0.2">
      <c r="A634" s="275"/>
      <c r="B634" s="275"/>
      <c r="C634" s="275"/>
      <c r="D634" s="276"/>
      <c r="E634" s="276"/>
      <c r="F634" s="276"/>
      <c r="G634" s="276"/>
      <c r="H634" s="275"/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U634" s="275"/>
      <c r="V634" s="275"/>
      <c r="W634" s="275"/>
      <c r="X634" s="275"/>
      <c r="Y634" s="275"/>
      <c r="Z634" s="275"/>
    </row>
    <row r="635" spans="1:26" ht="12.75" customHeight="1" x14ac:dyDescent="0.2">
      <c r="A635" s="275"/>
      <c r="B635" s="275"/>
      <c r="C635" s="275"/>
      <c r="D635" s="276"/>
      <c r="E635" s="276"/>
      <c r="F635" s="276"/>
      <c r="G635" s="276"/>
      <c r="H635" s="275"/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U635" s="275"/>
      <c r="V635" s="275"/>
      <c r="W635" s="275"/>
      <c r="X635" s="275"/>
      <c r="Y635" s="275"/>
      <c r="Z635" s="275"/>
    </row>
    <row r="636" spans="1:26" ht="12.75" customHeight="1" x14ac:dyDescent="0.2">
      <c r="A636" s="275"/>
      <c r="B636" s="275"/>
      <c r="C636" s="275"/>
      <c r="D636" s="276"/>
      <c r="E636" s="276"/>
      <c r="F636" s="276"/>
      <c r="G636" s="276"/>
      <c r="H636" s="275"/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</row>
    <row r="637" spans="1:26" ht="12.75" customHeight="1" x14ac:dyDescent="0.2">
      <c r="A637" s="275"/>
      <c r="B637" s="275"/>
      <c r="C637" s="275"/>
      <c r="D637" s="276"/>
      <c r="E637" s="276"/>
      <c r="F637" s="276"/>
      <c r="G637" s="276"/>
      <c r="H637" s="275"/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U637" s="275"/>
      <c r="V637" s="275"/>
      <c r="W637" s="275"/>
      <c r="X637" s="275"/>
      <c r="Y637" s="275"/>
      <c r="Z637" s="275"/>
    </row>
    <row r="638" spans="1:26" ht="12.75" customHeight="1" x14ac:dyDescent="0.2">
      <c r="A638" s="275"/>
      <c r="B638" s="275"/>
      <c r="C638" s="275"/>
      <c r="D638" s="276"/>
      <c r="E638" s="276"/>
      <c r="F638" s="276"/>
      <c r="G638" s="276"/>
      <c r="H638" s="275"/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</row>
    <row r="639" spans="1:26" ht="12.75" customHeight="1" x14ac:dyDescent="0.2">
      <c r="A639" s="275"/>
      <c r="B639" s="275"/>
      <c r="C639" s="275"/>
      <c r="D639" s="276"/>
      <c r="E639" s="276"/>
      <c r="F639" s="276"/>
      <c r="G639" s="276"/>
      <c r="H639" s="275"/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U639" s="275"/>
      <c r="V639" s="275"/>
      <c r="W639" s="275"/>
      <c r="X639" s="275"/>
      <c r="Y639" s="275"/>
      <c r="Z639" s="275"/>
    </row>
    <row r="640" spans="1:26" ht="12.75" customHeight="1" x14ac:dyDescent="0.2">
      <c r="A640" s="275"/>
      <c r="B640" s="275"/>
      <c r="C640" s="275"/>
      <c r="D640" s="276"/>
      <c r="E640" s="276"/>
      <c r="F640" s="276"/>
      <c r="G640" s="276"/>
      <c r="H640" s="275"/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U640" s="275"/>
      <c r="V640" s="275"/>
      <c r="W640" s="275"/>
      <c r="X640" s="275"/>
      <c r="Y640" s="275"/>
      <c r="Z640" s="275"/>
    </row>
    <row r="641" spans="1:26" ht="12.75" customHeight="1" x14ac:dyDescent="0.2">
      <c r="A641" s="275"/>
      <c r="B641" s="275"/>
      <c r="C641" s="275"/>
      <c r="D641" s="276"/>
      <c r="E641" s="276"/>
      <c r="F641" s="276"/>
      <c r="G641" s="276"/>
      <c r="H641" s="275"/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U641" s="275"/>
      <c r="V641" s="275"/>
      <c r="W641" s="275"/>
      <c r="X641" s="275"/>
      <c r="Y641" s="275"/>
      <c r="Z641" s="275"/>
    </row>
    <row r="642" spans="1:26" ht="12.75" customHeight="1" x14ac:dyDescent="0.2">
      <c r="A642" s="275"/>
      <c r="B642" s="275"/>
      <c r="C642" s="275"/>
      <c r="D642" s="276"/>
      <c r="E642" s="276"/>
      <c r="F642" s="276"/>
      <c r="G642" s="276"/>
      <c r="H642" s="275"/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U642" s="275"/>
      <c r="V642" s="275"/>
      <c r="W642" s="275"/>
      <c r="X642" s="275"/>
      <c r="Y642" s="275"/>
      <c r="Z642" s="275"/>
    </row>
    <row r="643" spans="1:26" ht="12.75" customHeight="1" x14ac:dyDescent="0.2">
      <c r="A643" s="275"/>
      <c r="B643" s="275"/>
      <c r="C643" s="275"/>
      <c r="D643" s="276"/>
      <c r="E643" s="276"/>
      <c r="F643" s="276"/>
      <c r="G643" s="276"/>
      <c r="H643" s="275"/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U643" s="275"/>
      <c r="V643" s="275"/>
      <c r="W643" s="275"/>
      <c r="X643" s="275"/>
      <c r="Y643" s="275"/>
      <c r="Z643" s="275"/>
    </row>
    <row r="644" spans="1:26" ht="12.75" customHeight="1" x14ac:dyDescent="0.2">
      <c r="A644" s="275"/>
      <c r="B644" s="275"/>
      <c r="C644" s="275"/>
      <c r="D644" s="276"/>
      <c r="E644" s="276"/>
      <c r="F644" s="276"/>
      <c r="G644" s="276"/>
      <c r="H644" s="275"/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U644" s="275"/>
      <c r="V644" s="275"/>
      <c r="W644" s="275"/>
      <c r="X644" s="275"/>
      <c r="Y644" s="275"/>
      <c r="Z644" s="275"/>
    </row>
    <row r="645" spans="1:26" ht="12.75" customHeight="1" x14ac:dyDescent="0.2">
      <c r="A645" s="275"/>
      <c r="B645" s="275"/>
      <c r="C645" s="275"/>
      <c r="D645" s="276"/>
      <c r="E645" s="276"/>
      <c r="F645" s="276"/>
      <c r="G645" s="276"/>
      <c r="H645" s="275"/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U645" s="275"/>
      <c r="V645" s="275"/>
      <c r="W645" s="275"/>
      <c r="X645" s="275"/>
      <c r="Y645" s="275"/>
      <c r="Z645" s="275"/>
    </row>
    <row r="646" spans="1:26" ht="12.75" customHeight="1" x14ac:dyDescent="0.2">
      <c r="A646" s="275"/>
      <c r="B646" s="275"/>
      <c r="C646" s="275"/>
      <c r="D646" s="276"/>
      <c r="E646" s="276"/>
      <c r="F646" s="276"/>
      <c r="G646" s="276"/>
      <c r="H646" s="275"/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U646" s="275"/>
      <c r="V646" s="275"/>
      <c r="W646" s="275"/>
      <c r="X646" s="275"/>
      <c r="Y646" s="275"/>
      <c r="Z646" s="275"/>
    </row>
    <row r="647" spans="1:26" ht="12.75" customHeight="1" x14ac:dyDescent="0.2">
      <c r="A647" s="275"/>
      <c r="B647" s="275"/>
      <c r="C647" s="275"/>
      <c r="D647" s="276"/>
      <c r="E647" s="276"/>
      <c r="F647" s="276"/>
      <c r="G647" s="276"/>
      <c r="H647" s="275"/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U647" s="275"/>
      <c r="V647" s="275"/>
      <c r="W647" s="275"/>
      <c r="X647" s="275"/>
      <c r="Y647" s="275"/>
      <c r="Z647" s="275"/>
    </row>
    <row r="648" spans="1:26" ht="12.75" customHeight="1" x14ac:dyDescent="0.2">
      <c r="A648" s="275"/>
      <c r="B648" s="275"/>
      <c r="C648" s="275"/>
      <c r="D648" s="276"/>
      <c r="E648" s="276"/>
      <c r="F648" s="276"/>
      <c r="G648" s="276"/>
      <c r="H648" s="275"/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</row>
    <row r="649" spans="1:26" ht="12.75" customHeight="1" x14ac:dyDescent="0.2">
      <c r="A649" s="275"/>
      <c r="B649" s="275"/>
      <c r="C649" s="275"/>
      <c r="D649" s="276"/>
      <c r="E649" s="276"/>
      <c r="F649" s="276"/>
      <c r="G649" s="276"/>
      <c r="H649" s="275"/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U649" s="275"/>
      <c r="V649" s="275"/>
      <c r="W649" s="275"/>
      <c r="X649" s="275"/>
      <c r="Y649" s="275"/>
      <c r="Z649" s="275"/>
    </row>
    <row r="650" spans="1:26" ht="12.75" customHeight="1" x14ac:dyDescent="0.2">
      <c r="A650" s="275"/>
      <c r="B650" s="275"/>
      <c r="C650" s="275"/>
      <c r="D650" s="276"/>
      <c r="E650" s="276"/>
      <c r="F650" s="276"/>
      <c r="G650" s="276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</row>
    <row r="651" spans="1:26" ht="12.75" customHeight="1" x14ac:dyDescent="0.2">
      <c r="A651" s="275"/>
      <c r="B651" s="275"/>
      <c r="C651" s="275"/>
      <c r="D651" s="276"/>
      <c r="E651" s="276"/>
      <c r="F651" s="276"/>
      <c r="G651" s="276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</row>
    <row r="652" spans="1:26" ht="12.75" customHeight="1" x14ac:dyDescent="0.2">
      <c r="A652" s="275"/>
      <c r="B652" s="275"/>
      <c r="C652" s="275"/>
      <c r="D652" s="276"/>
      <c r="E652" s="276"/>
      <c r="F652" s="276"/>
      <c r="G652" s="276"/>
      <c r="H652" s="275"/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</row>
    <row r="653" spans="1:26" ht="12.75" customHeight="1" x14ac:dyDescent="0.2">
      <c r="A653" s="275"/>
      <c r="B653" s="275"/>
      <c r="C653" s="275"/>
      <c r="D653" s="276"/>
      <c r="E653" s="276"/>
      <c r="F653" s="276"/>
      <c r="G653" s="276"/>
      <c r="H653" s="275"/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</row>
    <row r="654" spans="1:26" ht="12.75" customHeight="1" x14ac:dyDescent="0.2">
      <c r="A654" s="275"/>
      <c r="B654" s="275"/>
      <c r="C654" s="275"/>
      <c r="D654" s="276"/>
      <c r="E654" s="276"/>
      <c r="F654" s="276"/>
      <c r="G654" s="276"/>
      <c r="H654" s="275"/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</row>
    <row r="655" spans="1:26" ht="12.75" customHeight="1" x14ac:dyDescent="0.2">
      <c r="A655" s="275"/>
      <c r="B655" s="275"/>
      <c r="C655" s="275"/>
      <c r="D655" s="276"/>
      <c r="E655" s="276"/>
      <c r="F655" s="276"/>
      <c r="G655" s="276"/>
      <c r="H655" s="275"/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U655" s="275"/>
      <c r="V655" s="275"/>
      <c r="W655" s="275"/>
      <c r="X655" s="275"/>
      <c r="Y655" s="275"/>
      <c r="Z655" s="275"/>
    </row>
    <row r="656" spans="1:26" ht="12.75" customHeight="1" x14ac:dyDescent="0.2">
      <c r="A656" s="275"/>
      <c r="B656" s="275"/>
      <c r="C656" s="275"/>
      <c r="D656" s="276"/>
      <c r="E656" s="276"/>
      <c r="F656" s="276"/>
      <c r="G656" s="276"/>
      <c r="H656" s="275"/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</row>
    <row r="657" spans="1:26" ht="12.75" customHeight="1" x14ac:dyDescent="0.2">
      <c r="A657" s="275"/>
      <c r="B657" s="275"/>
      <c r="C657" s="275"/>
      <c r="D657" s="276"/>
      <c r="E657" s="276"/>
      <c r="F657" s="276"/>
      <c r="G657" s="276"/>
      <c r="H657" s="275"/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</row>
    <row r="658" spans="1:26" ht="12.75" customHeight="1" x14ac:dyDescent="0.2">
      <c r="A658" s="275"/>
      <c r="B658" s="275"/>
      <c r="C658" s="275"/>
      <c r="D658" s="276"/>
      <c r="E658" s="276"/>
      <c r="F658" s="276"/>
      <c r="G658" s="276"/>
      <c r="H658" s="275"/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</row>
    <row r="659" spans="1:26" ht="12.75" customHeight="1" x14ac:dyDescent="0.2">
      <c r="A659" s="275"/>
      <c r="B659" s="275"/>
      <c r="C659" s="275"/>
      <c r="D659" s="276"/>
      <c r="E659" s="276"/>
      <c r="F659" s="276"/>
      <c r="G659" s="276"/>
      <c r="H659" s="275"/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</row>
    <row r="660" spans="1:26" ht="12.75" customHeight="1" x14ac:dyDescent="0.2">
      <c r="A660" s="275"/>
      <c r="B660" s="275"/>
      <c r="C660" s="275"/>
      <c r="D660" s="276"/>
      <c r="E660" s="276"/>
      <c r="F660" s="276"/>
      <c r="G660" s="276"/>
      <c r="H660" s="275"/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U660" s="275"/>
      <c r="V660" s="275"/>
      <c r="W660" s="275"/>
      <c r="X660" s="275"/>
      <c r="Y660" s="275"/>
      <c r="Z660" s="275"/>
    </row>
    <row r="661" spans="1:26" ht="12.75" customHeight="1" x14ac:dyDescent="0.2">
      <c r="A661" s="275"/>
      <c r="B661" s="275"/>
      <c r="C661" s="275"/>
      <c r="D661" s="276"/>
      <c r="E661" s="276"/>
      <c r="F661" s="276"/>
      <c r="G661" s="276"/>
      <c r="H661" s="275"/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U661" s="275"/>
      <c r="V661" s="275"/>
      <c r="W661" s="275"/>
      <c r="X661" s="275"/>
      <c r="Y661" s="275"/>
      <c r="Z661" s="275"/>
    </row>
    <row r="662" spans="1:26" ht="12.75" customHeight="1" x14ac:dyDescent="0.2">
      <c r="A662" s="275"/>
      <c r="B662" s="275"/>
      <c r="C662" s="275"/>
      <c r="D662" s="276"/>
      <c r="E662" s="276"/>
      <c r="F662" s="276"/>
      <c r="G662" s="276"/>
      <c r="H662" s="275"/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U662" s="275"/>
      <c r="V662" s="275"/>
      <c r="W662" s="275"/>
      <c r="X662" s="275"/>
      <c r="Y662" s="275"/>
      <c r="Z662" s="275"/>
    </row>
    <row r="663" spans="1:26" ht="12.75" customHeight="1" x14ac:dyDescent="0.2">
      <c r="A663" s="275"/>
      <c r="B663" s="275"/>
      <c r="C663" s="275"/>
      <c r="D663" s="276"/>
      <c r="E663" s="276"/>
      <c r="F663" s="276"/>
      <c r="G663" s="276"/>
      <c r="H663" s="275"/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U663" s="275"/>
      <c r="V663" s="275"/>
      <c r="W663" s="275"/>
      <c r="X663" s="275"/>
      <c r="Y663" s="275"/>
      <c r="Z663" s="275"/>
    </row>
    <row r="664" spans="1:26" ht="12.75" customHeight="1" x14ac:dyDescent="0.2">
      <c r="A664" s="275"/>
      <c r="B664" s="275"/>
      <c r="C664" s="275"/>
      <c r="D664" s="276"/>
      <c r="E664" s="276"/>
      <c r="F664" s="276"/>
      <c r="G664" s="276"/>
      <c r="H664" s="275"/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U664" s="275"/>
      <c r="V664" s="275"/>
      <c r="W664" s="275"/>
      <c r="X664" s="275"/>
      <c r="Y664" s="275"/>
      <c r="Z664" s="275"/>
    </row>
    <row r="665" spans="1:26" ht="12.75" customHeight="1" x14ac:dyDescent="0.2">
      <c r="A665" s="275"/>
      <c r="B665" s="275"/>
      <c r="C665" s="275"/>
      <c r="D665" s="276"/>
      <c r="E665" s="276"/>
      <c r="F665" s="276"/>
      <c r="G665" s="276"/>
      <c r="H665" s="275"/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U665" s="275"/>
      <c r="V665" s="275"/>
      <c r="W665" s="275"/>
      <c r="X665" s="275"/>
      <c r="Y665" s="275"/>
      <c r="Z665" s="275"/>
    </row>
    <row r="666" spans="1:26" ht="12.75" customHeight="1" x14ac:dyDescent="0.2">
      <c r="A666" s="275"/>
      <c r="B666" s="275"/>
      <c r="C666" s="275"/>
      <c r="D666" s="276"/>
      <c r="E666" s="276"/>
      <c r="F666" s="276"/>
      <c r="G666" s="276"/>
      <c r="H666" s="275"/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U666" s="275"/>
      <c r="V666" s="275"/>
      <c r="W666" s="275"/>
      <c r="X666" s="275"/>
      <c r="Y666" s="275"/>
      <c r="Z666" s="275"/>
    </row>
    <row r="667" spans="1:26" ht="12.75" customHeight="1" x14ac:dyDescent="0.2">
      <c r="A667" s="275"/>
      <c r="B667" s="275"/>
      <c r="C667" s="275"/>
      <c r="D667" s="276"/>
      <c r="E667" s="276"/>
      <c r="F667" s="276"/>
      <c r="G667" s="276"/>
      <c r="H667" s="275"/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U667" s="275"/>
      <c r="V667" s="275"/>
      <c r="W667" s="275"/>
      <c r="X667" s="275"/>
      <c r="Y667" s="275"/>
      <c r="Z667" s="275"/>
    </row>
    <row r="668" spans="1:26" ht="12.75" customHeight="1" x14ac:dyDescent="0.2">
      <c r="A668" s="275"/>
      <c r="B668" s="275"/>
      <c r="C668" s="275"/>
      <c r="D668" s="276"/>
      <c r="E668" s="276"/>
      <c r="F668" s="276"/>
      <c r="G668" s="276"/>
      <c r="H668" s="275"/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U668" s="275"/>
      <c r="V668" s="275"/>
      <c r="W668" s="275"/>
      <c r="X668" s="275"/>
      <c r="Y668" s="275"/>
      <c r="Z668" s="275"/>
    </row>
    <row r="669" spans="1:26" ht="12.75" customHeight="1" x14ac:dyDescent="0.2">
      <c r="A669" s="275"/>
      <c r="B669" s="275"/>
      <c r="C669" s="275"/>
      <c r="D669" s="276"/>
      <c r="E669" s="276"/>
      <c r="F669" s="276"/>
      <c r="G669" s="276"/>
      <c r="H669" s="275"/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U669" s="275"/>
      <c r="V669" s="275"/>
      <c r="W669" s="275"/>
      <c r="X669" s="275"/>
      <c r="Y669" s="275"/>
      <c r="Z669" s="275"/>
    </row>
    <row r="670" spans="1:26" ht="12.75" customHeight="1" x14ac:dyDescent="0.2">
      <c r="A670" s="275"/>
      <c r="B670" s="275"/>
      <c r="C670" s="275"/>
      <c r="D670" s="276"/>
      <c r="E670" s="276"/>
      <c r="F670" s="276"/>
      <c r="G670" s="276"/>
      <c r="H670" s="275"/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U670" s="275"/>
      <c r="V670" s="275"/>
      <c r="W670" s="275"/>
      <c r="X670" s="275"/>
      <c r="Y670" s="275"/>
      <c r="Z670" s="275"/>
    </row>
    <row r="671" spans="1:26" ht="12.75" customHeight="1" x14ac:dyDescent="0.2">
      <c r="A671" s="275"/>
      <c r="B671" s="275"/>
      <c r="C671" s="275"/>
      <c r="D671" s="276"/>
      <c r="E671" s="276"/>
      <c r="F671" s="276"/>
      <c r="G671" s="276"/>
      <c r="H671" s="275"/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U671" s="275"/>
      <c r="V671" s="275"/>
      <c r="W671" s="275"/>
      <c r="X671" s="275"/>
      <c r="Y671" s="275"/>
      <c r="Z671" s="275"/>
    </row>
    <row r="672" spans="1:26" ht="12.75" customHeight="1" x14ac:dyDescent="0.2">
      <c r="A672" s="275"/>
      <c r="B672" s="275"/>
      <c r="C672" s="275"/>
      <c r="D672" s="276"/>
      <c r="E672" s="276"/>
      <c r="F672" s="276"/>
      <c r="G672" s="276"/>
      <c r="H672" s="275"/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</row>
    <row r="673" spans="1:26" ht="12.75" customHeight="1" x14ac:dyDescent="0.2">
      <c r="A673" s="275"/>
      <c r="B673" s="275"/>
      <c r="C673" s="275"/>
      <c r="D673" s="276"/>
      <c r="E673" s="276"/>
      <c r="F673" s="276"/>
      <c r="G673" s="276"/>
      <c r="H673" s="275"/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U673" s="275"/>
      <c r="V673" s="275"/>
      <c r="W673" s="275"/>
      <c r="X673" s="275"/>
      <c r="Y673" s="275"/>
      <c r="Z673" s="275"/>
    </row>
    <row r="674" spans="1:26" ht="12.75" customHeight="1" x14ac:dyDescent="0.2">
      <c r="A674" s="275"/>
      <c r="B674" s="275"/>
      <c r="C674" s="275"/>
      <c r="D674" s="276"/>
      <c r="E674" s="276"/>
      <c r="F674" s="276"/>
      <c r="G674" s="276"/>
      <c r="H674" s="275"/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U674" s="275"/>
      <c r="V674" s="275"/>
      <c r="W674" s="275"/>
      <c r="X674" s="275"/>
      <c r="Y674" s="275"/>
      <c r="Z674" s="275"/>
    </row>
    <row r="675" spans="1:26" ht="12.75" customHeight="1" x14ac:dyDescent="0.2">
      <c r="A675" s="275"/>
      <c r="B675" s="275"/>
      <c r="C675" s="275"/>
      <c r="D675" s="276"/>
      <c r="E675" s="276"/>
      <c r="F675" s="276"/>
      <c r="G675" s="276"/>
      <c r="H675" s="275"/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U675" s="275"/>
      <c r="V675" s="275"/>
      <c r="W675" s="275"/>
      <c r="X675" s="275"/>
      <c r="Y675" s="275"/>
      <c r="Z675" s="275"/>
    </row>
    <row r="676" spans="1:26" ht="12.75" customHeight="1" x14ac:dyDescent="0.2">
      <c r="A676" s="275"/>
      <c r="B676" s="275"/>
      <c r="C676" s="275"/>
      <c r="D676" s="276"/>
      <c r="E676" s="276"/>
      <c r="F676" s="276"/>
      <c r="G676" s="276"/>
      <c r="H676" s="275"/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U676" s="275"/>
      <c r="V676" s="275"/>
      <c r="W676" s="275"/>
      <c r="X676" s="275"/>
      <c r="Y676" s="275"/>
      <c r="Z676" s="275"/>
    </row>
    <row r="677" spans="1:26" ht="12.75" customHeight="1" x14ac:dyDescent="0.2">
      <c r="A677" s="275"/>
      <c r="B677" s="275"/>
      <c r="C677" s="275"/>
      <c r="D677" s="276"/>
      <c r="E677" s="276"/>
      <c r="F677" s="276"/>
      <c r="G677" s="276"/>
      <c r="H677" s="275"/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U677" s="275"/>
      <c r="V677" s="275"/>
      <c r="W677" s="275"/>
      <c r="X677" s="275"/>
      <c r="Y677" s="275"/>
      <c r="Z677" s="275"/>
    </row>
    <row r="678" spans="1:26" ht="12.75" customHeight="1" x14ac:dyDescent="0.2">
      <c r="A678" s="275"/>
      <c r="B678" s="275"/>
      <c r="C678" s="275"/>
      <c r="D678" s="276"/>
      <c r="E678" s="276"/>
      <c r="F678" s="276"/>
      <c r="G678" s="276"/>
      <c r="H678" s="275"/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U678" s="275"/>
      <c r="V678" s="275"/>
      <c r="W678" s="275"/>
      <c r="X678" s="275"/>
      <c r="Y678" s="275"/>
      <c r="Z678" s="275"/>
    </row>
    <row r="679" spans="1:26" ht="12.75" customHeight="1" x14ac:dyDescent="0.2">
      <c r="A679" s="275"/>
      <c r="B679" s="275"/>
      <c r="C679" s="275"/>
      <c r="D679" s="276"/>
      <c r="E679" s="276"/>
      <c r="F679" s="276"/>
      <c r="G679" s="276"/>
      <c r="H679" s="275"/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U679" s="275"/>
      <c r="V679" s="275"/>
      <c r="W679" s="275"/>
      <c r="X679" s="275"/>
      <c r="Y679" s="275"/>
      <c r="Z679" s="275"/>
    </row>
    <row r="680" spans="1:26" ht="12.75" customHeight="1" x14ac:dyDescent="0.2">
      <c r="A680" s="275"/>
      <c r="B680" s="275"/>
      <c r="C680" s="275"/>
      <c r="D680" s="276"/>
      <c r="E680" s="276"/>
      <c r="F680" s="276"/>
      <c r="G680" s="276"/>
      <c r="H680" s="275"/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U680" s="275"/>
      <c r="V680" s="275"/>
      <c r="W680" s="275"/>
      <c r="X680" s="275"/>
      <c r="Y680" s="275"/>
      <c r="Z680" s="275"/>
    </row>
    <row r="681" spans="1:26" ht="12.75" customHeight="1" x14ac:dyDescent="0.2">
      <c r="A681" s="275"/>
      <c r="B681" s="275"/>
      <c r="C681" s="275"/>
      <c r="D681" s="276"/>
      <c r="E681" s="276"/>
      <c r="F681" s="276"/>
      <c r="G681" s="276"/>
      <c r="H681" s="275"/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U681" s="275"/>
      <c r="V681" s="275"/>
      <c r="W681" s="275"/>
      <c r="X681" s="275"/>
      <c r="Y681" s="275"/>
      <c r="Z681" s="275"/>
    </row>
    <row r="682" spans="1:26" ht="12.75" customHeight="1" x14ac:dyDescent="0.2">
      <c r="A682" s="275"/>
      <c r="B682" s="275"/>
      <c r="C682" s="275"/>
      <c r="D682" s="276"/>
      <c r="E682" s="276"/>
      <c r="F682" s="276"/>
      <c r="G682" s="276"/>
      <c r="H682" s="275"/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U682" s="275"/>
      <c r="V682" s="275"/>
      <c r="W682" s="275"/>
      <c r="X682" s="275"/>
      <c r="Y682" s="275"/>
      <c r="Z682" s="275"/>
    </row>
    <row r="683" spans="1:26" ht="12.75" customHeight="1" x14ac:dyDescent="0.2">
      <c r="A683" s="275"/>
      <c r="B683" s="275"/>
      <c r="C683" s="275"/>
      <c r="D683" s="276"/>
      <c r="E683" s="276"/>
      <c r="F683" s="276"/>
      <c r="G683" s="276"/>
      <c r="H683" s="275"/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U683" s="275"/>
      <c r="V683" s="275"/>
      <c r="W683" s="275"/>
      <c r="X683" s="275"/>
      <c r="Y683" s="275"/>
      <c r="Z683" s="275"/>
    </row>
    <row r="684" spans="1:26" ht="12.75" customHeight="1" x14ac:dyDescent="0.2">
      <c r="A684" s="275"/>
      <c r="B684" s="275"/>
      <c r="C684" s="275"/>
      <c r="D684" s="276"/>
      <c r="E684" s="276"/>
      <c r="F684" s="276"/>
      <c r="G684" s="276"/>
      <c r="H684" s="275"/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U684" s="275"/>
      <c r="V684" s="275"/>
      <c r="W684" s="275"/>
      <c r="X684" s="275"/>
      <c r="Y684" s="275"/>
      <c r="Z684" s="275"/>
    </row>
    <row r="685" spans="1:26" ht="12.75" customHeight="1" x14ac:dyDescent="0.2">
      <c r="A685" s="275"/>
      <c r="B685" s="275"/>
      <c r="C685" s="275"/>
      <c r="D685" s="276"/>
      <c r="E685" s="276"/>
      <c r="F685" s="276"/>
      <c r="G685" s="276"/>
      <c r="H685" s="275"/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U685" s="275"/>
      <c r="V685" s="275"/>
      <c r="W685" s="275"/>
      <c r="X685" s="275"/>
      <c r="Y685" s="275"/>
      <c r="Z685" s="275"/>
    </row>
    <row r="686" spans="1:26" ht="12.75" customHeight="1" x14ac:dyDescent="0.2">
      <c r="A686" s="275"/>
      <c r="B686" s="275"/>
      <c r="C686" s="275"/>
      <c r="D686" s="276"/>
      <c r="E686" s="276"/>
      <c r="F686" s="276"/>
      <c r="G686" s="276"/>
      <c r="H686" s="275"/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</row>
    <row r="687" spans="1:26" ht="12.75" customHeight="1" x14ac:dyDescent="0.2">
      <c r="A687" s="275"/>
      <c r="B687" s="275"/>
      <c r="C687" s="275"/>
      <c r="D687" s="276"/>
      <c r="E687" s="276"/>
      <c r="F687" s="276"/>
      <c r="G687" s="276"/>
      <c r="H687" s="275"/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U687" s="275"/>
      <c r="V687" s="275"/>
      <c r="W687" s="275"/>
      <c r="X687" s="275"/>
      <c r="Y687" s="275"/>
      <c r="Z687" s="275"/>
    </row>
    <row r="688" spans="1:26" ht="12.75" customHeight="1" x14ac:dyDescent="0.2">
      <c r="A688" s="275"/>
      <c r="B688" s="275"/>
      <c r="C688" s="275"/>
      <c r="D688" s="276"/>
      <c r="E688" s="276"/>
      <c r="F688" s="276"/>
      <c r="G688" s="276"/>
      <c r="H688" s="275"/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U688" s="275"/>
      <c r="V688" s="275"/>
      <c r="W688" s="275"/>
      <c r="X688" s="275"/>
      <c r="Y688" s="275"/>
      <c r="Z688" s="275"/>
    </row>
    <row r="689" spans="1:26" ht="12.75" customHeight="1" x14ac:dyDescent="0.2">
      <c r="A689" s="275"/>
      <c r="B689" s="275"/>
      <c r="C689" s="275"/>
      <c r="D689" s="276"/>
      <c r="E689" s="276"/>
      <c r="F689" s="276"/>
      <c r="G689" s="276"/>
      <c r="H689" s="275"/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U689" s="275"/>
      <c r="V689" s="275"/>
      <c r="W689" s="275"/>
      <c r="X689" s="275"/>
      <c r="Y689" s="275"/>
      <c r="Z689" s="275"/>
    </row>
    <row r="690" spans="1:26" ht="12.75" customHeight="1" x14ac:dyDescent="0.2">
      <c r="A690" s="275"/>
      <c r="B690" s="275"/>
      <c r="C690" s="275"/>
      <c r="D690" s="276"/>
      <c r="E690" s="276"/>
      <c r="F690" s="276"/>
      <c r="G690" s="276"/>
      <c r="H690" s="275"/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U690" s="275"/>
      <c r="V690" s="275"/>
      <c r="W690" s="275"/>
      <c r="X690" s="275"/>
      <c r="Y690" s="275"/>
      <c r="Z690" s="275"/>
    </row>
    <row r="691" spans="1:26" ht="12.75" customHeight="1" x14ac:dyDescent="0.2">
      <c r="A691" s="275"/>
      <c r="B691" s="275"/>
      <c r="C691" s="275"/>
      <c r="D691" s="276"/>
      <c r="E691" s="276"/>
      <c r="F691" s="276"/>
      <c r="G691" s="276"/>
      <c r="H691" s="275"/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U691" s="275"/>
      <c r="V691" s="275"/>
      <c r="W691" s="275"/>
      <c r="X691" s="275"/>
      <c r="Y691" s="275"/>
      <c r="Z691" s="275"/>
    </row>
    <row r="692" spans="1:26" ht="12.75" customHeight="1" x14ac:dyDescent="0.2">
      <c r="A692" s="275"/>
      <c r="B692" s="275"/>
      <c r="C692" s="275"/>
      <c r="D692" s="276"/>
      <c r="E692" s="276"/>
      <c r="F692" s="276"/>
      <c r="G692" s="276"/>
      <c r="H692" s="275"/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U692" s="275"/>
      <c r="V692" s="275"/>
      <c r="W692" s="275"/>
      <c r="X692" s="275"/>
      <c r="Y692" s="275"/>
      <c r="Z692" s="275"/>
    </row>
    <row r="693" spans="1:26" ht="12.75" customHeight="1" x14ac:dyDescent="0.2">
      <c r="A693" s="275"/>
      <c r="B693" s="275"/>
      <c r="C693" s="275"/>
      <c r="D693" s="276"/>
      <c r="E693" s="276"/>
      <c r="F693" s="276"/>
      <c r="G693" s="276"/>
      <c r="H693" s="275"/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U693" s="275"/>
      <c r="V693" s="275"/>
      <c r="W693" s="275"/>
      <c r="X693" s="275"/>
      <c r="Y693" s="275"/>
      <c r="Z693" s="275"/>
    </row>
    <row r="694" spans="1:26" ht="12.75" customHeight="1" x14ac:dyDescent="0.2">
      <c r="A694" s="275"/>
      <c r="B694" s="275"/>
      <c r="C694" s="275"/>
      <c r="D694" s="276"/>
      <c r="E694" s="276"/>
      <c r="F694" s="276"/>
      <c r="G694" s="276"/>
      <c r="H694" s="275"/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</row>
    <row r="695" spans="1:26" ht="12.75" customHeight="1" x14ac:dyDescent="0.2">
      <c r="A695" s="275"/>
      <c r="B695" s="275"/>
      <c r="C695" s="275"/>
      <c r="D695" s="276"/>
      <c r="E695" s="276"/>
      <c r="F695" s="276"/>
      <c r="G695" s="276"/>
      <c r="H695" s="275"/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U695" s="275"/>
      <c r="V695" s="275"/>
      <c r="W695" s="275"/>
      <c r="X695" s="275"/>
      <c r="Y695" s="275"/>
      <c r="Z695" s="275"/>
    </row>
    <row r="696" spans="1:26" ht="12.75" customHeight="1" x14ac:dyDescent="0.2">
      <c r="A696" s="275"/>
      <c r="B696" s="275"/>
      <c r="C696" s="275"/>
      <c r="D696" s="276"/>
      <c r="E696" s="276"/>
      <c r="F696" s="276"/>
      <c r="G696" s="276"/>
      <c r="H696" s="275"/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U696" s="275"/>
      <c r="V696" s="275"/>
      <c r="W696" s="275"/>
      <c r="X696" s="275"/>
      <c r="Y696" s="275"/>
      <c r="Z696" s="275"/>
    </row>
    <row r="697" spans="1:26" ht="12.75" customHeight="1" x14ac:dyDescent="0.2">
      <c r="A697" s="275"/>
      <c r="B697" s="275"/>
      <c r="C697" s="275"/>
      <c r="D697" s="276"/>
      <c r="E697" s="276"/>
      <c r="F697" s="276"/>
      <c r="G697" s="276"/>
      <c r="H697" s="275"/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U697" s="275"/>
      <c r="V697" s="275"/>
      <c r="W697" s="275"/>
      <c r="X697" s="275"/>
      <c r="Y697" s="275"/>
      <c r="Z697" s="275"/>
    </row>
    <row r="698" spans="1:26" ht="12.75" customHeight="1" x14ac:dyDescent="0.2">
      <c r="A698" s="275"/>
      <c r="B698" s="275"/>
      <c r="C698" s="275"/>
      <c r="D698" s="276"/>
      <c r="E698" s="276"/>
      <c r="F698" s="276"/>
      <c r="G698" s="276"/>
      <c r="H698" s="275"/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U698" s="275"/>
      <c r="V698" s="275"/>
      <c r="W698" s="275"/>
      <c r="X698" s="275"/>
      <c r="Y698" s="275"/>
      <c r="Z698" s="275"/>
    </row>
    <row r="699" spans="1:26" ht="12.75" customHeight="1" x14ac:dyDescent="0.2">
      <c r="A699" s="275"/>
      <c r="B699" s="275"/>
      <c r="C699" s="275"/>
      <c r="D699" s="276"/>
      <c r="E699" s="276"/>
      <c r="F699" s="276"/>
      <c r="G699" s="276"/>
      <c r="H699" s="275"/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U699" s="275"/>
      <c r="V699" s="275"/>
      <c r="W699" s="275"/>
      <c r="X699" s="275"/>
      <c r="Y699" s="275"/>
      <c r="Z699" s="275"/>
    </row>
    <row r="700" spans="1:26" ht="12.75" customHeight="1" x14ac:dyDescent="0.2">
      <c r="A700" s="275"/>
      <c r="B700" s="275"/>
      <c r="C700" s="275"/>
      <c r="D700" s="276"/>
      <c r="E700" s="276"/>
      <c r="F700" s="276"/>
      <c r="G700" s="276"/>
      <c r="H700" s="275"/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U700" s="275"/>
      <c r="V700" s="275"/>
      <c r="W700" s="275"/>
      <c r="X700" s="275"/>
      <c r="Y700" s="275"/>
      <c r="Z700" s="275"/>
    </row>
    <row r="701" spans="1:26" ht="12.75" customHeight="1" x14ac:dyDescent="0.2">
      <c r="A701" s="275"/>
      <c r="B701" s="275"/>
      <c r="C701" s="275"/>
      <c r="D701" s="276"/>
      <c r="E701" s="276"/>
      <c r="F701" s="276"/>
      <c r="G701" s="276"/>
      <c r="H701" s="275"/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U701" s="275"/>
      <c r="V701" s="275"/>
      <c r="W701" s="275"/>
      <c r="X701" s="275"/>
      <c r="Y701" s="275"/>
      <c r="Z701" s="275"/>
    </row>
    <row r="702" spans="1:26" ht="12.75" customHeight="1" x14ac:dyDescent="0.2">
      <c r="A702" s="275"/>
      <c r="B702" s="275"/>
      <c r="C702" s="275"/>
      <c r="D702" s="276"/>
      <c r="E702" s="276"/>
      <c r="F702" s="276"/>
      <c r="G702" s="276"/>
      <c r="H702" s="275"/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U702" s="275"/>
      <c r="V702" s="275"/>
      <c r="W702" s="275"/>
      <c r="X702" s="275"/>
      <c r="Y702" s="275"/>
      <c r="Z702" s="275"/>
    </row>
    <row r="703" spans="1:26" ht="12.75" customHeight="1" x14ac:dyDescent="0.2">
      <c r="A703" s="275"/>
      <c r="B703" s="275"/>
      <c r="C703" s="275"/>
      <c r="D703" s="276"/>
      <c r="E703" s="276"/>
      <c r="F703" s="276"/>
      <c r="G703" s="276"/>
      <c r="H703" s="275"/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U703" s="275"/>
      <c r="V703" s="275"/>
      <c r="W703" s="275"/>
      <c r="X703" s="275"/>
      <c r="Y703" s="275"/>
      <c r="Z703" s="275"/>
    </row>
    <row r="704" spans="1:26" ht="12.75" customHeight="1" x14ac:dyDescent="0.2">
      <c r="A704" s="275"/>
      <c r="B704" s="275"/>
      <c r="C704" s="275"/>
      <c r="D704" s="276"/>
      <c r="E704" s="276"/>
      <c r="F704" s="276"/>
      <c r="G704" s="276"/>
      <c r="H704" s="275"/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U704" s="275"/>
      <c r="V704" s="275"/>
      <c r="W704" s="275"/>
      <c r="X704" s="275"/>
      <c r="Y704" s="275"/>
      <c r="Z704" s="275"/>
    </row>
    <row r="705" spans="1:26" ht="12.75" customHeight="1" x14ac:dyDescent="0.2">
      <c r="A705" s="275"/>
      <c r="B705" s="275"/>
      <c r="C705" s="275"/>
      <c r="D705" s="276"/>
      <c r="E705" s="276"/>
      <c r="F705" s="276"/>
      <c r="G705" s="276"/>
      <c r="H705" s="275"/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U705" s="275"/>
      <c r="V705" s="275"/>
      <c r="W705" s="275"/>
      <c r="X705" s="275"/>
      <c r="Y705" s="275"/>
      <c r="Z705" s="275"/>
    </row>
    <row r="706" spans="1:26" ht="12.75" customHeight="1" x14ac:dyDescent="0.2">
      <c r="A706" s="275"/>
      <c r="B706" s="275"/>
      <c r="C706" s="275"/>
      <c r="D706" s="276"/>
      <c r="E706" s="276"/>
      <c r="F706" s="276"/>
      <c r="G706" s="276"/>
      <c r="H706" s="275"/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U706" s="275"/>
      <c r="V706" s="275"/>
      <c r="W706" s="275"/>
      <c r="X706" s="275"/>
      <c r="Y706" s="275"/>
      <c r="Z706" s="275"/>
    </row>
    <row r="707" spans="1:26" ht="12.75" customHeight="1" x14ac:dyDescent="0.2">
      <c r="A707" s="275"/>
      <c r="B707" s="275"/>
      <c r="C707" s="275"/>
      <c r="D707" s="276"/>
      <c r="E707" s="276"/>
      <c r="F707" s="276"/>
      <c r="G707" s="276"/>
      <c r="H707" s="275"/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U707" s="275"/>
      <c r="V707" s="275"/>
      <c r="W707" s="275"/>
      <c r="X707" s="275"/>
      <c r="Y707" s="275"/>
      <c r="Z707" s="275"/>
    </row>
    <row r="708" spans="1:26" ht="12.75" customHeight="1" x14ac:dyDescent="0.2">
      <c r="A708" s="275"/>
      <c r="B708" s="275"/>
      <c r="C708" s="275"/>
      <c r="D708" s="276"/>
      <c r="E708" s="276"/>
      <c r="F708" s="276"/>
      <c r="G708" s="276"/>
      <c r="H708" s="275"/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U708" s="275"/>
      <c r="V708" s="275"/>
      <c r="W708" s="275"/>
      <c r="X708" s="275"/>
      <c r="Y708" s="275"/>
      <c r="Z708" s="275"/>
    </row>
    <row r="709" spans="1:26" ht="12.75" customHeight="1" x14ac:dyDescent="0.2">
      <c r="A709" s="275"/>
      <c r="B709" s="275"/>
      <c r="C709" s="275"/>
      <c r="D709" s="276"/>
      <c r="E709" s="276"/>
      <c r="F709" s="276"/>
      <c r="G709" s="276"/>
      <c r="H709" s="275"/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U709" s="275"/>
      <c r="V709" s="275"/>
      <c r="W709" s="275"/>
      <c r="X709" s="275"/>
      <c r="Y709" s="275"/>
      <c r="Z709" s="275"/>
    </row>
    <row r="710" spans="1:26" ht="12.75" customHeight="1" x14ac:dyDescent="0.2">
      <c r="A710" s="275"/>
      <c r="B710" s="275"/>
      <c r="C710" s="275"/>
      <c r="D710" s="276"/>
      <c r="E710" s="276"/>
      <c r="F710" s="276"/>
      <c r="G710" s="276"/>
      <c r="H710" s="275"/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U710" s="275"/>
      <c r="V710" s="275"/>
      <c r="W710" s="275"/>
      <c r="X710" s="275"/>
      <c r="Y710" s="275"/>
      <c r="Z710" s="275"/>
    </row>
    <row r="711" spans="1:26" ht="12.75" customHeight="1" x14ac:dyDescent="0.2">
      <c r="A711" s="275"/>
      <c r="B711" s="275"/>
      <c r="C711" s="275"/>
      <c r="D711" s="276"/>
      <c r="E711" s="276"/>
      <c r="F711" s="276"/>
      <c r="G711" s="276"/>
      <c r="H711" s="275"/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U711" s="275"/>
      <c r="V711" s="275"/>
      <c r="W711" s="275"/>
      <c r="X711" s="275"/>
      <c r="Y711" s="275"/>
      <c r="Z711" s="275"/>
    </row>
    <row r="712" spans="1:26" ht="12.75" customHeight="1" x14ac:dyDescent="0.2">
      <c r="A712" s="275"/>
      <c r="B712" s="275"/>
      <c r="C712" s="275"/>
      <c r="D712" s="276"/>
      <c r="E712" s="276"/>
      <c r="F712" s="276"/>
      <c r="G712" s="276"/>
      <c r="H712" s="275"/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U712" s="275"/>
      <c r="V712" s="275"/>
      <c r="W712" s="275"/>
      <c r="X712" s="275"/>
      <c r="Y712" s="275"/>
      <c r="Z712" s="275"/>
    </row>
    <row r="713" spans="1:26" ht="12.75" customHeight="1" x14ac:dyDescent="0.2">
      <c r="A713" s="275"/>
      <c r="B713" s="275"/>
      <c r="C713" s="275"/>
      <c r="D713" s="276"/>
      <c r="E713" s="276"/>
      <c r="F713" s="276"/>
      <c r="G713" s="276"/>
      <c r="H713" s="275"/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U713" s="275"/>
      <c r="V713" s="275"/>
      <c r="W713" s="275"/>
      <c r="X713" s="275"/>
      <c r="Y713" s="275"/>
      <c r="Z713" s="275"/>
    </row>
    <row r="714" spans="1:26" ht="12.75" customHeight="1" x14ac:dyDescent="0.2">
      <c r="A714" s="275"/>
      <c r="B714" s="275"/>
      <c r="C714" s="275"/>
      <c r="D714" s="276"/>
      <c r="E714" s="276"/>
      <c r="F714" s="276"/>
      <c r="G714" s="276"/>
      <c r="H714" s="275"/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U714" s="275"/>
      <c r="V714" s="275"/>
      <c r="W714" s="275"/>
      <c r="X714" s="275"/>
      <c r="Y714" s="275"/>
      <c r="Z714" s="275"/>
    </row>
    <row r="715" spans="1:26" ht="12.75" customHeight="1" x14ac:dyDescent="0.2">
      <c r="A715" s="275"/>
      <c r="B715" s="275"/>
      <c r="C715" s="275"/>
      <c r="D715" s="276"/>
      <c r="E715" s="276"/>
      <c r="F715" s="276"/>
      <c r="G715" s="276"/>
      <c r="H715" s="275"/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U715" s="275"/>
      <c r="V715" s="275"/>
      <c r="W715" s="275"/>
      <c r="X715" s="275"/>
      <c r="Y715" s="275"/>
      <c r="Z715" s="275"/>
    </row>
    <row r="716" spans="1:26" ht="12.75" customHeight="1" x14ac:dyDescent="0.2">
      <c r="A716" s="275"/>
      <c r="B716" s="275"/>
      <c r="C716" s="275"/>
      <c r="D716" s="276"/>
      <c r="E716" s="276"/>
      <c r="F716" s="276"/>
      <c r="G716" s="276"/>
      <c r="H716" s="275"/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U716" s="275"/>
      <c r="V716" s="275"/>
      <c r="W716" s="275"/>
      <c r="X716" s="275"/>
      <c r="Y716" s="275"/>
      <c r="Z716" s="275"/>
    </row>
    <row r="717" spans="1:26" ht="12.75" customHeight="1" x14ac:dyDescent="0.2">
      <c r="A717" s="275"/>
      <c r="B717" s="275"/>
      <c r="C717" s="275"/>
      <c r="D717" s="276"/>
      <c r="E717" s="276"/>
      <c r="F717" s="276"/>
      <c r="G717" s="276"/>
      <c r="H717" s="275"/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U717" s="275"/>
      <c r="V717" s="275"/>
      <c r="W717" s="275"/>
      <c r="X717" s="275"/>
      <c r="Y717" s="275"/>
      <c r="Z717" s="275"/>
    </row>
    <row r="718" spans="1:26" ht="12.75" customHeight="1" x14ac:dyDescent="0.2">
      <c r="A718" s="275"/>
      <c r="B718" s="275"/>
      <c r="C718" s="275"/>
      <c r="D718" s="276"/>
      <c r="E718" s="276"/>
      <c r="F718" s="276"/>
      <c r="G718" s="276"/>
      <c r="H718" s="275"/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U718" s="275"/>
      <c r="V718" s="275"/>
      <c r="W718" s="275"/>
      <c r="X718" s="275"/>
      <c r="Y718" s="275"/>
      <c r="Z718" s="275"/>
    </row>
    <row r="719" spans="1:26" ht="12.75" customHeight="1" x14ac:dyDescent="0.2">
      <c r="A719" s="275"/>
      <c r="B719" s="275"/>
      <c r="C719" s="275"/>
      <c r="D719" s="276"/>
      <c r="E719" s="276"/>
      <c r="F719" s="276"/>
      <c r="G719" s="276"/>
      <c r="H719" s="275"/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U719" s="275"/>
      <c r="V719" s="275"/>
      <c r="W719" s="275"/>
      <c r="X719" s="275"/>
      <c r="Y719" s="275"/>
      <c r="Z719" s="275"/>
    </row>
    <row r="720" spans="1:26" ht="12.75" customHeight="1" x14ac:dyDescent="0.2">
      <c r="A720" s="275"/>
      <c r="B720" s="275"/>
      <c r="C720" s="275"/>
      <c r="D720" s="276"/>
      <c r="E720" s="276"/>
      <c r="F720" s="276"/>
      <c r="G720" s="276"/>
      <c r="H720" s="275"/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U720" s="275"/>
      <c r="V720" s="275"/>
      <c r="W720" s="275"/>
      <c r="X720" s="275"/>
      <c r="Y720" s="275"/>
      <c r="Z720" s="275"/>
    </row>
    <row r="721" spans="1:26" ht="12.75" customHeight="1" x14ac:dyDescent="0.2">
      <c r="A721" s="275"/>
      <c r="B721" s="275"/>
      <c r="C721" s="275"/>
      <c r="D721" s="276"/>
      <c r="E721" s="276"/>
      <c r="F721" s="276"/>
      <c r="G721" s="276"/>
      <c r="H721" s="275"/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U721" s="275"/>
      <c r="V721" s="275"/>
      <c r="W721" s="275"/>
      <c r="X721" s="275"/>
      <c r="Y721" s="275"/>
      <c r="Z721" s="275"/>
    </row>
    <row r="722" spans="1:26" ht="12.75" customHeight="1" x14ac:dyDescent="0.2">
      <c r="A722" s="275"/>
      <c r="B722" s="275"/>
      <c r="C722" s="275"/>
      <c r="D722" s="276"/>
      <c r="E722" s="276"/>
      <c r="F722" s="276"/>
      <c r="G722" s="276"/>
      <c r="H722" s="275"/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U722" s="275"/>
      <c r="V722" s="275"/>
      <c r="W722" s="275"/>
      <c r="X722" s="275"/>
      <c r="Y722" s="275"/>
      <c r="Z722" s="275"/>
    </row>
    <row r="723" spans="1:26" ht="12.75" customHeight="1" x14ac:dyDescent="0.2">
      <c r="A723" s="275"/>
      <c r="B723" s="275"/>
      <c r="C723" s="275"/>
      <c r="D723" s="276"/>
      <c r="E723" s="276"/>
      <c r="F723" s="276"/>
      <c r="G723" s="276"/>
      <c r="H723" s="275"/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U723" s="275"/>
      <c r="V723" s="275"/>
      <c r="W723" s="275"/>
      <c r="X723" s="275"/>
      <c r="Y723" s="275"/>
      <c r="Z723" s="275"/>
    </row>
    <row r="724" spans="1:26" ht="12.75" customHeight="1" x14ac:dyDescent="0.2">
      <c r="A724" s="275"/>
      <c r="B724" s="275"/>
      <c r="C724" s="275"/>
      <c r="D724" s="276"/>
      <c r="E724" s="276"/>
      <c r="F724" s="276"/>
      <c r="G724" s="276"/>
      <c r="H724" s="275"/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U724" s="275"/>
      <c r="V724" s="275"/>
      <c r="W724" s="275"/>
      <c r="X724" s="275"/>
      <c r="Y724" s="275"/>
      <c r="Z724" s="275"/>
    </row>
    <row r="725" spans="1:26" ht="12.75" customHeight="1" x14ac:dyDescent="0.2">
      <c r="A725" s="275"/>
      <c r="B725" s="275"/>
      <c r="C725" s="275"/>
      <c r="D725" s="276"/>
      <c r="E725" s="276"/>
      <c r="F725" s="276"/>
      <c r="G725" s="276"/>
      <c r="H725" s="275"/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U725" s="275"/>
      <c r="V725" s="275"/>
      <c r="W725" s="275"/>
      <c r="X725" s="275"/>
      <c r="Y725" s="275"/>
      <c r="Z725" s="275"/>
    </row>
    <row r="726" spans="1:26" ht="12.75" customHeight="1" x14ac:dyDescent="0.2">
      <c r="A726" s="275"/>
      <c r="B726" s="275"/>
      <c r="C726" s="275"/>
      <c r="D726" s="276"/>
      <c r="E726" s="276"/>
      <c r="F726" s="276"/>
      <c r="G726" s="276"/>
      <c r="H726" s="275"/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U726" s="275"/>
      <c r="V726" s="275"/>
      <c r="W726" s="275"/>
      <c r="X726" s="275"/>
      <c r="Y726" s="275"/>
      <c r="Z726" s="275"/>
    </row>
    <row r="727" spans="1:26" ht="12.75" customHeight="1" x14ac:dyDescent="0.2">
      <c r="A727" s="275"/>
      <c r="B727" s="275"/>
      <c r="C727" s="275"/>
      <c r="D727" s="276"/>
      <c r="E727" s="276"/>
      <c r="F727" s="276"/>
      <c r="G727" s="276"/>
      <c r="H727" s="275"/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U727" s="275"/>
      <c r="V727" s="275"/>
      <c r="W727" s="275"/>
      <c r="X727" s="275"/>
      <c r="Y727" s="275"/>
      <c r="Z727" s="275"/>
    </row>
    <row r="728" spans="1:26" ht="12.75" customHeight="1" x14ac:dyDescent="0.2">
      <c r="A728" s="275"/>
      <c r="B728" s="275"/>
      <c r="C728" s="275"/>
      <c r="D728" s="276"/>
      <c r="E728" s="276"/>
      <c r="F728" s="276"/>
      <c r="G728" s="276"/>
      <c r="H728" s="275"/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U728" s="275"/>
      <c r="V728" s="275"/>
      <c r="W728" s="275"/>
      <c r="X728" s="275"/>
      <c r="Y728" s="275"/>
      <c r="Z728" s="275"/>
    </row>
    <row r="729" spans="1:26" ht="12.75" customHeight="1" x14ac:dyDescent="0.2">
      <c r="A729" s="275"/>
      <c r="B729" s="275"/>
      <c r="C729" s="275"/>
      <c r="D729" s="276"/>
      <c r="E729" s="276"/>
      <c r="F729" s="276"/>
      <c r="G729" s="276"/>
      <c r="H729" s="275"/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U729" s="275"/>
      <c r="V729" s="275"/>
      <c r="W729" s="275"/>
      <c r="X729" s="275"/>
      <c r="Y729" s="275"/>
      <c r="Z729" s="275"/>
    </row>
    <row r="730" spans="1:26" ht="12.75" customHeight="1" x14ac:dyDescent="0.2">
      <c r="A730" s="275"/>
      <c r="B730" s="275"/>
      <c r="C730" s="275"/>
      <c r="D730" s="276"/>
      <c r="E730" s="276"/>
      <c r="F730" s="276"/>
      <c r="G730" s="276"/>
      <c r="H730" s="275"/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U730" s="275"/>
      <c r="V730" s="275"/>
      <c r="W730" s="275"/>
      <c r="X730" s="275"/>
      <c r="Y730" s="275"/>
      <c r="Z730" s="275"/>
    </row>
    <row r="731" spans="1:26" ht="12.75" customHeight="1" x14ac:dyDescent="0.2">
      <c r="A731" s="275"/>
      <c r="B731" s="275"/>
      <c r="C731" s="275"/>
      <c r="D731" s="276"/>
      <c r="E731" s="276"/>
      <c r="F731" s="276"/>
      <c r="G731" s="276"/>
      <c r="H731" s="275"/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U731" s="275"/>
      <c r="V731" s="275"/>
      <c r="W731" s="275"/>
      <c r="X731" s="275"/>
      <c r="Y731" s="275"/>
      <c r="Z731" s="275"/>
    </row>
    <row r="732" spans="1:26" ht="12.75" customHeight="1" x14ac:dyDescent="0.2">
      <c r="A732" s="275"/>
      <c r="B732" s="275"/>
      <c r="C732" s="275"/>
      <c r="D732" s="276"/>
      <c r="E732" s="276"/>
      <c r="F732" s="276"/>
      <c r="G732" s="276"/>
      <c r="H732" s="275"/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U732" s="275"/>
      <c r="V732" s="275"/>
      <c r="W732" s="275"/>
      <c r="X732" s="275"/>
      <c r="Y732" s="275"/>
      <c r="Z732" s="275"/>
    </row>
    <row r="733" spans="1:26" ht="12.75" customHeight="1" x14ac:dyDescent="0.2">
      <c r="A733" s="275"/>
      <c r="B733" s="275"/>
      <c r="C733" s="275"/>
      <c r="D733" s="276"/>
      <c r="E733" s="276"/>
      <c r="F733" s="276"/>
      <c r="G733" s="276"/>
      <c r="H733" s="275"/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U733" s="275"/>
      <c r="V733" s="275"/>
      <c r="W733" s="275"/>
      <c r="X733" s="275"/>
      <c r="Y733" s="275"/>
      <c r="Z733" s="275"/>
    </row>
    <row r="734" spans="1:26" ht="12.75" customHeight="1" x14ac:dyDescent="0.2">
      <c r="A734" s="275"/>
      <c r="B734" s="275"/>
      <c r="C734" s="275"/>
      <c r="D734" s="276"/>
      <c r="E734" s="276"/>
      <c r="F734" s="276"/>
      <c r="G734" s="276"/>
      <c r="H734" s="275"/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U734" s="275"/>
      <c r="V734" s="275"/>
      <c r="W734" s="275"/>
      <c r="X734" s="275"/>
      <c r="Y734" s="275"/>
      <c r="Z734" s="275"/>
    </row>
    <row r="735" spans="1:26" ht="12.75" customHeight="1" x14ac:dyDescent="0.2">
      <c r="A735" s="275"/>
      <c r="B735" s="275"/>
      <c r="C735" s="275"/>
      <c r="D735" s="276"/>
      <c r="E735" s="276"/>
      <c r="F735" s="276"/>
      <c r="G735" s="276"/>
      <c r="H735" s="275"/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U735" s="275"/>
      <c r="V735" s="275"/>
      <c r="W735" s="275"/>
      <c r="X735" s="275"/>
      <c r="Y735" s="275"/>
      <c r="Z735" s="275"/>
    </row>
    <row r="736" spans="1:26" ht="12.75" customHeight="1" x14ac:dyDescent="0.2">
      <c r="A736" s="275"/>
      <c r="B736" s="275"/>
      <c r="C736" s="275"/>
      <c r="D736" s="276"/>
      <c r="E736" s="276"/>
      <c r="F736" s="276"/>
      <c r="G736" s="276"/>
      <c r="H736" s="275"/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U736" s="275"/>
      <c r="V736" s="275"/>
      <c r="W736" s="275"/>
      <c r="X736" s="275"/>
      <c r="Y736" s="275"/>
      <c r="Z736" s="275"/>
    </row>
    <row r="737" spans="1:26" ht="12.75" customHeight="1" x14ac:dyDescent="0.2">
      <c r="A737" s="275"/>
      <c r="B737" s="275"/>
      <c r="C737" s="275"/>
      <c r="D737" s="276"/>
      <c r="E737" s="276"/>
      <c r="F737" s="276"/>
      <c r="G737" s="276"/>
      <c r="H737" s="275"/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U737" s="275"/>
      <c r="V737" s="275"/>
      <c r="W737" s="275"/>
      <c r="X737" s="275"/>
      <c r="Y737" s="275"/>
      <c r="Z737" s="275"/>
    </row>
    <row r="738" spans="1:26" ht="12.75" customHeight="1" x14ac:dyDescent="0.2">
      <c r="A738" s="275"/>
      <c r="B738" s="275"/>
      <c r="C738" s="275"/>
      <c r="D738" s="276"/>
      <c r="E738" s="276"/>
      <c r="F738" s="276"/>
      <c r="G738" s="276"/>
      <c r="H738" s="275"/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U738" s="275"/>
      <c r="V738" s="275"/>
      <c r="W738" s="275"/>
      <c r="X738" s="275"/>
      <c r="Y738" s="275"/>
      <c r="Z738" s="275"/>
    </row>
    <row r="739" spans="1:26" ht="12.75" customHeight="1" x14ac:dyDescent="0.2">
      <c r="A739" s="275"/>
      <c r="B739" s="275"/>
      <c r="C739" s="275"/>
      <c r="D739" s="276"/>
      <c r="E739" s="276"/>
      <c r="F739" s="276"/>
      <c r="G739" s="276"/>
      <c r="H739" s="275"/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U739" s="275"/>
      <c r="V739" s="275"/>
      <c r="W739" s="275"/>
      <c r="X739" s="275"/>
      <c r="Y739" s="275"/>
      <c r="Z739" s="275"/>
    </row>
    <row r="740" spans="1:26" ht="12.75" customHeight="1" x14ac:dyDescent="0.2">
      <c r="A740" s="275"/>
      <c r="B740" s="275"/>
      <c r="C740" s="275"/>
      <c r="D740" s="276"/>
      <c r="E740" s="276"/>
      <c r="F740" s="276"/>
      <c r="G740" s="276"/>
      <c r="H740" s="275"/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U740" s="275"/>
      <c r="V740" s="275"/>
      <c r="W740" s="275"/>
      <c r="X740" s="275"/>
      <c r="Y740" s="275"/>
      <c r="Z740" s="275"/>
    </row>
    <row r="741" spans="1:26" ht="12.75" customHeight="1" x14ac:dyDescent="0.2">
      <c r="A741" s="275"/>
      <c r="B741" s="275"/>
      <c r="C741" s="275"/>
      <c r="D741" s="276"/>
      <c r="E741" s="276"/>
      <c r="F741" s="276"/>
      <c r="G741" s="276"/>
      <c r="H741" s="275"/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U741" s="275"/>
      <c r="V741" s="275"/>
      <c r="W741" s="275"/>
      <c r="X741" s="275"/>
      <c r="Y741" s="275"/>
      <c r="Z741" s="275"/>
    </row>
    <row r="742" spans="1:26" ht="12.75" customHeight="1" x14ac:dyDescent="0.2">
      <c r="A742" s="275"/>
      <c r="B742" s="275"/>
      <c r="C742" s="275"/>
      <c r="D742" s="276"/>
      <c r="E742" s="276"/>
      <c r="F742" s="276"/>
      <c r="G742" s="276"/>
      <c r="H742" s="275"/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U742" s="275"/>
      <c r="V742" s="275"/>
      <c r="W742" s="275"/>
      <c r="X742" s="275"/>
      <c r="Y742" s="275"/>
      <c r="Z742" s="275"/>
    </row>
    <row r="743" spans="1:26" ht="12.75" customHeight="1" x14ac:dyDescent="0.2">
      <c r="A743" s="275"/>
      <c r="B743" s="275"/>
      <c r="C743" s="275"/>
      <c r="D743" s="276"/>
      <c r="E743" s="276"/>
      <c r="F743" s="276"/>
      <c r="G743" s="276"/>
      <c r="H743" s="275"/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U743" s="275"/>
      <c r="V743" s="275"/>
      <c r="W743" s="275"/>
      <c r="X743" s="275"/>
      <c r="Y743" s="275"/>
      <c r="Z743" s="275"/>
    </row>
    <row r="744" spans="1:26" ht="12.75" customHeight="1" x14ac:dyDescent="0.2">
      <c r="A744" s="275"/>
      <c r="B744" s="275"/>
      <c r="C744" s="275"/>
      <c r="D744" s="276"/>
      <c r="E744" s="276"/>
      <c r="F744" s="276"/>
      <c r="G744" s="276"/>
      <c r="H744" s="275"/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U744" s="275"/>
      <c r="V744" s="275"/>
      <c r="W744" s="275"/>
      <c r="X744" s="275"/>
      <c r="Y744" s="275"/>
      <c r="Z744" s="275"/>
    </row>
    <row r="745" spans="1:26" ht="12.75" customHeight="1" x14ac:dyDescent="0.2">
      <c r="A745" s="275"/>
      <c r="B745" s="275"/>
      <c r="C745" s="275"/>
      <c r="D745" s="276"/>
      <c r="E745" s="276"/>
      <c r="F745" s="276"/>
      <c r="G745" s="276"/>
      <c r="H745" s="275"/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U745" s="275"/>
      <c r="V745" s="275"/>
      <c r="W745" s="275"/>
      <c r="X745" s="275"/>
      <c r="Y745" s="275"/>
      <c r="Z745" s="275"/>
    </row>
    <row r="746" spans="1:26" ht="12.75" customHeight="1" x14ac:dyDescent="0.2">
      <c r="A746" s="275"/>
      <c r="B746" s="275"/>
      <c r="C746" s="275"/>
      <c r="D746" s="276"/>
      <c r="E746" s="276"/>
      <c r="F746" s="276"/>
      <c r="G746" s="276"/>
      <c r="H746" s="275"/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U746" s="275"/>
      <c r="V746" s="275"/>
      <c r="W746" s="275"/>
      <c r="X746" s="275"/>
      <c r="Y746" s="275"/>
      <c r="Z746" s="275"/>
    </row>
    <row r="747" spans="1:26" ht="12.75" customHeight="1" x14ac:dyDescent="0.2">
      <c r="A747" s="275"/>
      <c r="B747" s="275"/>
      <c r="C747" s="275"/>
      <c r="D747" s="276"/>
      <c r="E747" s="276"/>
      <c r="F747" s="276"/>
      <c r="G747" s="276"/>
      <c r="H747" s="275"/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U747" s="275"/>
      <c r="V747" s="275"/>
      <c r="W747" s="275"/>
      <c r="X747" s="275"/>
      <c r="Y747" s="275"/>
      <c r="Z747" s="275"/>
    </row>
    <row r="748" spans="1:26" ht="12.75" customHeight="1" x14ac:dyDescent="0.2">
      <c r="A748" s="275"/>
      <c r="B748" s="275"/>
      <c r="C748" s="275"/>
      <c r="D748" s="276"/>
      <c r="E748" s="276"/>
      <c r="F748" s="276"/>
      <c r="G748" s="276"/>
      <c r="H748" s="275"/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U748" s="275"/>
      <c r="V748" s="275"/>
      <c r="W748" s="275"/>
      <c r="X748" s="275"/>
      <c r="Y748" s="275"/>
      <c r="Z748" s="275"/>
    </row>
    <row r="749" spans="1:26" ht="12.75" customHeight="1" x14ac:dyDescent="0.2">
      <c r="A749" s="275"/>
      <c r="B749" s="275"/>
      <c r="C749" s="275"/>
      <c r="D749" s="276"/>
      <c r="E749" s="276"/>
      <c r="F749" s="276"/>
      <c r="G749" s="276"/>
      <c r="H749" s="275"/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U749" s="275"/>
      <c r="V749" s="275"/>
      <c r="W749" s="275"/>
      <c r="X749" s="275"/>
      <c r="Y749" s="275"/>
      <c r="Z749" s="275"/>
    </row>
    <row r="750" spans="1:26" ht="12.75" customHeight="1" x14ac:dyDescent="0.2">
      <c r="A750" s="275"/>
      <c r="B750" s="275"/>
      <c r="C750" s="275"/>
      <c r="D750" s="276"/>
      <c r="E750" s="276"/>
      <c r="F750" s="276"/>
      <c r="G750" s="276"/>
      <c r="H750" s="275"/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U750" s="275"/>
      <c r="V750" s="275"/>
      <c r="W750" s="275"/>
      <c r="X750" s="275"/>
      <c r="Y750" s="275"/>
      <c r="Z750" s="275"/>
    </row>
    <row r="751" spans="1:26" ht="12.75" customHeight="1" x14ac:dyDescent="0.2">
      <c r="A751" s="275"/>
      <c r="B751" s="275"/>
      <c r="C751" s="275"/>
      <c r="D751" s="276"/>
      <c r="E751" s="276"/>
      <c r="F751" s="276"/>
      <c r="G751" s="276"/>
      <c r="H751" s="275"/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U751" s="275"/>
      <c r="V751" s="275"/>
      <c r="W751" s="275"/>
      <c r="X751" s="275"/>
      <c r="Y751" s="275"/>
      <c r="Z751" s="275"/>
    </row>
    <row r="752" spans="1:26" ht="12.75" customHeight="1" x14ac:dyDescent="0.2">
      <c r="A752" s="275"/>
      <c r="B752" s="275"/>
      <c r="C752" s="275"/>
      <c r="D752" s="276"/>
      <c r="E752" s="276"/>
      <c r="F752" s="276"/>
      <c r="G752" s="276"/>
      <c r="H752" s="275"/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U752" s="275"/>
      <c r="V752" s="275"/>
      <c r="W752" s="275"/>
      <c r="X752" s="275"/>
      <c r="Y752" s="275"/>
      <c r="Z752" s="275"/>
    </row>
    <row r="753" spans="1:26" ht="12.75" customHeight="1" x14ac:dyDescent="0.2">
      <c r="A753" s="275"/>
      <c r="B753" s="275"/>
      <c r="C753" s="275"/>
      <c r="D753" s="276"/>
      <c r="E753" s="276"/>
      <c r="F753" s="276"/>
      <c r="G753" s="276"/>
      <c r="H753" s="275"/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U753" s="275"/>
      <c r="V753" s="275"/>
      <c r="W753" s="275"/>
      <c r="X753" s="275"/>
      <c r="Y753" s="275"/>
      <c r="Z753" s="275"/>
    </row>
    <row r="754" spans="1:26" ht="12.75" customHeight="1" x14ac:dyDescent="0.2">
      <c r="A754" s="275"/>
      <c r="B754" s="275"/>
      <c r="C754" s="275"/>
      <c r="D754" s="276"/>
      <c r="E754" s="276"/>
      <c r="F754" s="276"/>
      <c r="G754" s="276"/>
      <c r="H754" s="275"/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U754" s="275"/>
      <c r="V754" s="275"/>
      <c r="W754" s="275"/>
      <c r="X754" s="275"/>
      <c r="Y754" s="275"/>
      <c r="Z754" s="275"/>
    </row>
    <row r="755" spans="1:26" ht="12.75" customHeight="1" x14ac:dyDescent="0.2">
      <c r="A755" s="275"/>
      <c r="B755" s="275"/>
      <c r="C755" s="275"/>
      <c r="D755" s="276"/>
      <c r="E755" s="276"/>
      <c r="F755" s="276"/>
      <c r="G755" s="276"/>
      <c r="H755" s="275"/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U755" s="275"/>
      <c r="V755" s="275"/>
      <c r="W755" s="275"/>
      <c r="X755" s="275"/>
      <c r="Y755" s="275"/>
      <c r="Z755" s="275"/>
    </row>
    <row r="756" spans="1:26" ht="12.75" customHeight="1" x14ac:dyDescent="0.2">
      <c r="A756" s="275"/>
      <c r="B756" s="275"/>
      <c r="C756" s="275"/>
      <c r="D756" s="276"/>
      <c r="E756" s="276"/>
      <c r="F756" s="276"/>
      <c r="G756" s="276"/>
      <c r="H756" s="275"/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U756" s="275"/>
      <c r="V756" s="275"/>
      <c r="W756" s="275"/>
      <c r="X756" s="275"/>
      <c r="Y756" s="275"/>
      <c r="Z756" s="275"/>
    </row>
    <row r="757" spans="1:26" ht="12.75" customHeight="1" x14ac:dyDescent="0.2">
      <c r="A757" s="275"/>
      <c r="B757" s="275"/>
      <c r="C757" s="275"/>
      <c r="D757" s="276"/>
      <c r="E757" s="276"/>
      <c r="F757" s="276"/>
      <c r="G757" s="276"/>
      <c r="H757" s="275"/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U757" s="275"/>
      <c r="V757" s="275"/>
      <c r="W757" s="275"/>
      <c r="X757" s="275"/>
      <c r="Y757" s="275"/>
      <c r="Z757" s="275"/>
    </row>
    <row r="758" spans="1:26" ht="12.75" customHeight="1" x14ac:dyDescent="0.2">
      <c r="A758" s="275"/>
      <c r="B758" s="275"/>
      <c r="C758" s="275"/>
      <c r="D758" s="276"/>
      <c r="E758" s="276"/>
      <c r="F758" s="276"/>
      <c r="G758" s="276"/>
      <c r="H758" s="275"/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U758" s="275"/>
      <c r="V758" s="275"/>
      <c r="W758" s="275"/>
      <c r="X758" s="275"/>
      <c r="Y758" s="275"/>
      <c r="Z758" s="275"/>
    </row>
    <row r="759" spans="1:26" ht="12.75" customHeight="1" x14ac:dyDescent="0.2">
      <c r="A759" s="275"/>
      <c r="B759" s="275"/>
      <c r="C759" s="275"/>
      <c r="D759" s="276"/>
      <c r="E759" s="276"/>
      <c r="F759" s="276"/>
      <c r="G759" s="276"/>
      <c r="H759" s="275"/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U759" s="275"/>
      <c r="V759" s="275"/>
      <c r="W759" s="275"/>
      <c r="X759" s="275"/>
      <c r="Y759" s="275"/>
      <c r="Z759" s="275"/>
    </row>
    <row r="760" spans="1:26" ht="12.75" customHeight="1" x14ac:dyDescent="0.2">
      <c r="A760" s="275"/>
      <c r="B760" s="275"/>
      <c r="C760" s="275"/>
      <c r="D760" s="276"/>
      <c r="E760" s="276"/>
      <c r="F760" s="276"/>
      <c r="G760" s="276"/>
      <c r="H760" s="275"/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U760" s="275"/>
      <c r="V760" s="275"/>
      <c r="W760" s="275"/>
      <c r="X760" s="275"/>
      <c r="Y760" s="275"/>
      <c r="Z760" s="275"/>
    </row>
    <row r="761" spans="1:26" ht="12.75" customHeight="1" x14ac:dyDescent="0.2">
      <c r="A761" s="275"/>
      <c r="B761" s="275"/>
      <c r="C761" s="275"/>
      <c r="D761" s="276"/>
      <c r="E761" s="276"/>
      <c r="F761" s="276"/>
      <c r="G761" s="276"/>
      <c r="H761" s="275"/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U761" s="275"/>
      <c r="V761" s="275"/>
      <c r="W761" s="275"/>
      <c r="X761" s="275"/>
      <c r="Y761" s="275"/>
      <c r="Z761" s="275"/>
    </row>
    <row r="762" spans="1:26" ht="12.75" customHeight="1" x14ac:dyDescent="0.2">
      <c r="A762" s="275"/>
      <c r="B762" s="275"/>
      <c r="C762" s="275"/>
      <c r="D762" s="276"/>
      <c r="E762" s="276"/>
      <c r="F762" s="276"/>
      <c r="G762" s="276"/>
      <c r="H762" s="275"/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U762" s="275"/>
      <c r="V762" s="275"/>
      <c r="W762" s="275"/>
      <c r="X762" s="275"/>
      <c r="Y762" s="275"/>
      <c r="Z762" s="275"/>
    </row>
    <row r="763" spans="1:26" ht="12.75" customHeight="1" x14ac:dyDescent="0.2">
      <c r="A763" s="275"/>
      <c r="B763" s="275"/>
      <c r="C763" s="275"/>
      <c r="D763" s="276"/>
      <c r="E763" s="276"/>
      <c r="F763" s="276"/>
      <c r="G763" s="276"/>
      <c r="H763" s="275"/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U763" s="275"/>
      <c r="V763" s="275"/>
      <c r="W763" s="275"/>
      <c r="X763" s="275"/>
      <c r="Y763" s="275"/>
      <c r="Z763" s="275"/>
    </row>
    <row r="764" spans="1:26" ht="12.75" customHeight="1" x14ac:dyDescent="0.2">
      <c r="A764" s="275"/>
      <c r="B764" s="275"/>
      <c r="C764" s="275"/>
      <c r="D764" s="276"/>
      <c r="E764" s="276"/>
      <c r="F764" s="276"/>
      <c r="G764" s="276"/>
      <c r="H764" s="275"/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U764" s="275"/>
      <c r="V764" s="275"/>
      <c r="W764" s="275"/>
      <c r="X764" s="275"/>
      <c r="Y764" s="275"/>
      <c r="Z764" s="275"/>
    </row>
    <row r="765" spans="1:26" ht="12.75" customHeight="1" x14ac:dyDescent="0.2">
      <c r="A765" s="275"/>
      <c r="B765" s="275"/>
      <c r="C765" s="275"/>
      <c r="D765" s="276"/>
      <c r="E765" s="276"/>
      <c r="F765" s="276"/>
      <c r="G765" s="276"/>
      <c r="H765" s="275"/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U765" s="275"/>
      <c r="V765" s="275"/>
      <c r="W765" s="275"/>
      <c r="X765" s="275"/>
      <c r="Y765" s="275"/>
      <c r="Z765" s="275"/>
    </row>
    <row r="766" spans="1:26" ht="12.75" customHeight="1" x14ac:dyDescent="0.2">
      <c r="A766" s="275"/>
      <c r="B766" s="275"/>
      <c r="C766" s="275"/>
      <c r="D766" s="276"/>
      <c r="E766" s="276"/>
      <c r="F766" s="276"/>
      <c r="G766" s="276"/>
      <c r="H766" s="275"/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U766" s="275"/>
      <c r="V766" s="275"/>
      <c r="W766" s="275"/>
      <c r="X766" s="275"/>
      <c r="Y766" s="275"/>
      <c r="Z766" s="275"/>
    </row>
    <row r="767" spans="1:26" ht="12.75" customHeight="1" x14ac:dyDescent="0.2">
      <c r="A767" s="275"/>
      <c r="B767" s="275"/>
      <c r="C767" s="275"/>
      <c r="D767" s="276"/>
      <c r="E767" s="276"/>
      <c r="F767" s="276"/>
      <c r="G767" s="276"/>
      <c r="H767" s="275"/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U767" s="275"/>
      <c r="V767" s="275"/>
      <c r="W767" s="275"/>
      <c r="X767" s="275"/>
      <c r="Y767" s="275"/>
      <c r="Z767" s="275"/>
    </row>
    <row r="768" spans="1:26" ht="12.75" customHeight="1" x14ac:dyDescent="0.2">
      <c r="A768" s="275"/>
      <c r="B768" s="275"/>
      <c r="C768" s="275"/>
      <c r="D768" s="276"/>
      <c r="E768" s="276"/>
      <c r="F768" s="276"/>
      <c r="G768" s="276"/>
      <c r="H768" s="275"/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</row>
    <row r="769" spans="1:26" ht="12.75" customHeight="1" x14ac:dyDescent="0.2">
      <c r="A769" s="275"/>
      <c r="B769" s="275"/>
      <c r="C769" s="275"/>
      <c r="D769" s="276"/>
      <c r="E769" s="276"/>
      <c r="F769" s="276"/>
      <c r="G769" s="276"/>
      <c r="H769" s="275"/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U769" s="275"/>
      <c r="V769" s="275"/>
      <c r="W769" s="275"/>
      <c r="X769" s="275"/>
      <c r="Y769" s="275"/>
      <c r="Z769" s="275"/>
    </row>
    <row r="770" spans="1:26" ht="12.75" customHeight="1" x14ac:dyDescent="0.2">
      <c r="A770" s="275"/>
      <c r="B770" s="275"/>
      <c r="C770" s="275"/>
      <c r="D770" s="276"/>
      <c r="E770" s="276"/>
      <c r="F770" s="276"/>
      <c r="G770" s="276"/>
      <c r="H770" s="275"/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U770" s="275"/>
      <c r="V770" s="275"/>
      <c r="W770" s="275"/>
      <c r="X770" s="275"/>
      <c r="Y770" s="275"/>
      <c r="Z770" s="275"/>
    </row>
    <row r="771" spans="1:26" ht="12.75" customHeight="1" x14ac:dyDescent="0.2">
      <c r="A771" s="275"/>
      <c r="B771" s="275"/>
      <c r="C771" s="275"/>
      <c r="D771" s="276"/>
      <c r="E771" s="276"/>
      <c r="F771" s="276"/>
      <c r="G771" s="276"/>
      <c r="H771" s="275"/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U771" s="275"/>
      <c r="V771" s="275"/>
      <c r="W771" s="275"/>
      <c r="X771" s="275"/>
      <c r="Y771" s="275"/>
      <c r="Z771" s="275"/>
    </row>
    <row r="772" spans="1:26" ht="12.75" customHeight="1" x14ac:dyDescent="0.2">
      <c r="A772" s="275"/>
      <c r="B772" s="275"/>
      <c r="C772" s="275"/>
      <c r="D772" s="276"/>
      <c r="E772" s="276"/>
      <c r="F772" s="276"/>
      <c r="G772" s="276"/>
      <c r="H772" s="275"/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U772" s="275"/>
      <c r="V772" s="275"/>
      <c r="W772" s="275"/>
      <c r="X772" s="275"/>
      <c r="Y772" s="275"/>
      <c r="Z772" s="275"/>
    </row>
    <row r="773" spans="1:26" ht="12.75" customHeight="1" x14ac:dyDescent="0.2">
      <c r="A773" s="275"/>
      <c r="B773" s="275"/>
      <c r="C773" s="275"/>
      <c r="D773" s="276"/>
      <c r="E773" s="276"/>
      <c r="F773" s="276"/>
      <c r="G773" s="276"/>
      <c r="H773" s="275"/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U773" s="275"/>
      <c r="V773" s="275"/>
      <c r="W773" s="275"/>
      <c r="X773" s="275"/>
      <c r="Y773" s="275"/>
      <c r="Z773" s="275"/>
    </row>
    <row r="774" spans="1:26" ht="12.75" customHeight="1" x14ac:dyDescent="0.2">
      <c r="A774" s="275"/>
      <c r="B774" s="275"/>
      <c r="C774" s="275"/>
      <c r="D774" s="276"/>
      <c r="E774" s="276"/>
      <c r="F774" s="276"/>
      <c r="G774" s="276"/>
      <c r="H774" s="275"/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U774" s="275"/>
      <c r="V774" s="275"/>
      <c r="W774" s="275"/>
      <c r="X774" s="275"/>
      <c r="Y774" s="275"/>
      <c r="Z774" s="275"/>
    </row>
    <row r="775" spans="1:26" ht="12.75" customHeight="1" x14ac:dyDescent="0.2">
      <c r="A775" s="275"/>
      <c r="B775" s="275"/>
      <c r="C775" s="275"/>
      <c r="D775" s="276"/>
      <c r="E775" s="276"/>
      <c r="F775" s="276"/>
      <c r="G775" s="276"/>
      <c r="H775" s="275"/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U775" s="275"/>
      <c r="V775" s="275"/>
      <c r="W775" s="275"/>
      <c r="X775" s="275"/>
      <c r="Y775" s="275"/>
      <c r="Z775" s="275"/>
    </row>
    <row r="776" spans="1:26" ht="12.75" customHeight="1" x14ac:dyDescent="0.2">
      <c r="A776" s="275"/>
      <c r="B776" s="275"/>
      <c r="C776" s="275"/>
      <c r="D776" s="276"/>
      <c r="E776" s="276"/>
      <c r="F776" s="276"/>
      <c r="G776" s="276"/>
      <c r="H776" s="275"/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U776" s="275"/>
      <c r="V776" s="275"/>
      <c r="W776" s="275"/>
      <c r="X776" s="275"/>
      <c r="Y776" s="275"/>
      <c r="Z776" s="275"/>
    </row>
    <row r="777" spans="1:26" ht="12.75" customHeight="1" x14ac:dyDescent="0.2">
      <c r="A777" s="275"/>
      <c r="B777" s="275"/>
      <c r="C777" s="275"/>
      <c r="D777" s="276"/>
      <c r="E777" s="276"/>
      <c r="F777" s="276"/>
      <c r="G777" s="276"/>
      <c r="H777" s="275"/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U777" s="275"/>
      <c r="V777" s="275"/>
      <c r="W777" s="275"/>
      <c r="X777" s="275"/>
      <c r="Y777" s="275"/>
      <c r="Z777" s="275"/>
    </row>
    <row r="778" spans="1:26" ht="12.75" customHeight="1" x14ac:dyDescent="0.2">
      <c r="A778" s="275"/>
      <c r="B778" s="275"/>
      <c r="C778" s="275"/>
      <c r="D778" s="276"/>
      <c r="E778" s="276"/>
      <c r="F778" s="276"/>
      <c r="G778" s="276"/>
      <c r="H778" s="275"/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U778" s="275"/>
      <c r="V778" s="275"/>
      <c r="W778" s="275"/>
      <c r="X778" s="275"/>
      <c r="Y778" s="275"/>
      <c r="Z778" s="275"/>
    </row>
    <row r="779" spans="1:26" ht="12.75" customHeight="1" x14ac:dyDescent="0.2">
      <c r="A779" s="275"/>
      <c r="B779" s="275"/>
      <c r="C779" s="275"/>
      <c r="D779" s="276"/>
      <c r="E779" s="276"/>
      <c r="F779" s="276"/>
      <c r="G779" s="276"/>
      <c r="H779" s="275"/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U779" s="275"/>
      <c r="V779" s="275"/>
      <c r="W779" s="275"/>
      <c r="X779" s="275"/>
      <c r="Y779" s="275"/>
      <c r="Z779" s="275"/>
    </row>
    <row r="780" spans="1:26" ht="12.75" customHeight="1" x14ac:dyDescent="0.2">
      <c r="A780" s="275"/>
      <c r="B780" s="275"/>
      <c r="C780" s="275"/>
      <c r="D780" s="276"/>
      <c r="E780" s="276"/>
      <c r="F780" s="276"/>
      <c r="G780" s="276"/>
      <c r="H780" s="275"/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U780" s="275"/>
      <c r="V780" s="275"/>
      <c r="W780" s="275"/>
      <c r="X780" s="275"/>
      <c r="Y780" s="275"/>
      <c r="Z780" s="275"/>
    </row>
    <row r="781" spans="1:26" ht="12.75" customHeight="1" x14ac:dyDescent="0.2">
      <c r="A781" s="275"/>
      <c r="B781" s="275"/>
      <c r="C781" s="275"/>
      <c r="D781" s="276"/>
      <c r="E781" s="276"/>
      <c r="F781" s="276"/>
      <c r="G781" s="276"/>
      <c r="H781" s="275"/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U781" s="275"/>
      <c r="V781" s="275"/>
      <c r="W781" s="275"/>
      <c r="X781" s="275"/>
      <c r="Y781" s="275"/>
      <c r="Z781" s="275"/>
    </row>
    <row r="782" spans="1:26" ht="12.75" customHeight="1" x14ac:dyDescent="0.2">
      <c r="A782" s="275"/>
      <c r="B782" s="275"/>
      <c r="C782" s="275"/>
      <c r="D782" s="276"/>
      <c r="E782" s="276"/>
      <c r="F782" s="276"/>
      <c r="G782" s="276"/>
      <c r="H782" s="275"/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U782" s="275"/>
      <c r="V782" s="275"/>
      <c r="W782" s="275"/>
      <c r="X782" s="275"/>
      <c r="Y782" s="275"/>
      <c r="Z782" s="275"/>
    </row>
    <row r="783" spans="1:26" ht="12.75" customHeight="1" x14ac:dyDescent="0.2">
      <c r="A783" s="275"/>
      <c r="B783" s="275"/>
      <c r="C783" s="275"/>
      <c r="D783" s="276"/>
      <c r="E783" s="276"/>
      <c r="F783" s="276"/>
      <c r="G783" s="276"/>
      <c r="H783" s="275"/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U783" s="275"/>
      <c r="V783" s="275"/>
      <c r="W783" s="275"/>
      <c r="X783" s="275"/>
      <c r="Y783" s="275"/>
      <c r="Z783" s="275"/>
    </row>
    <row r="784" spans="1:26" ht="12.75" customHeight="1" x14ac:dyDescent="0.2">
      <c r="A784" s="275"/>
      <c r="B784" s="275"/>
      <c r="C784" s="275"/>
      <c r="D784" s="276"/>
      <c r="E784" s="276"/>
      <c r="F784" s="276"/>
      <c r="G784" s="276"/>
      <c r="H784" s="275"/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</row>
    <row r="785" spans="1:26" ht="12.75" customHeight="1" x14ac:dyDescent="0.2">
      <c r="A785" s="275"/>
      <c r="B785" s="275"/>
      <c r="C785" s="275"/>
      <c r="D785" s="276"/>
      <c r="E785" s="276"/>
      <c r="F785" s="276"/>
      <c r="G785" s="276"/>
      <c r="H785" s="275"/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U785" s="275"/>
      <c r="V785" s="275"/>
      <c r="W785" s="275"/>
      <c r="X785" s="275"/>
      <c r="Y785" s="275"/>
      <c r="Z785" s="275"/>
    </row>
    <row r="786" spans="1:26" ht="12.75" customHeight="1" x14ac:dyDescent="0.2">
      <c r="A786" s="275"/>
      <c r="B786" s="275"/>
      <c r="C786" s="275"/>
      <c r="D786" s="276"/>
      <c r="E786" s="276"/>
      <c r="F786" s="276"/>
      <c r="G786" s="276"/>
      <c r="H786" s="275"/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</row>
    <row r="787" spans="1:26" ht="12.75" customHeight="1" x14ac:dyDescent="0.2">
      <c r="A787" s="275"/>
      <c r="B787" s="275"/>
      <c r="C787" s="275"/>
      <c r="D787" s="276"/>
      <c r="E787" s="276"/>
      <c r="F787" s="276"/>
      <c r="G787" s="276"/>
      <c r="H787" s="275"/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U787" s="275"/>
      <c r="V787" s="275"/>
      <c r="W787" s="275"/>
      <c r="X787" s="275"/>
      <c r="Y787" s="275"/>
      <c r="Z787" s="275"/>
    </row>
    <row r="788" spans="1:26" ht="12.75" customHeight="1" x14ac:dyDescent="0.2">
      <c r="A788" s="275"/>
      <c r="B788" s="275"/>
      <c r="C788" s="275"/>
      <c r="D788" s="276"/>
      <c r="E788" s="276"/>
      <c r="F788" s="276"/>
      <c r="G788" s="276"/>
      <c r="H788" s="275"/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U788" s="275"/>
      <c r="V788" s="275"/>
      <c r="W788" s="275"/>
      <c r="X788" s="275"/>
      <c r="Y788" s="275"/>
      <c r="Z788" s="275"/>
    </row>
    <row r="789" spans="1:26" ht="12.75" customHeight="1" x14ac:dyDescent="0.2">
      <c r="A789" s="275"/>
      <c r="B789" s="275"/>
      <c r="C789" s="275"/>
      <c r="D789" s="276"/>
      <c r="E789" s="276"/>
      <c r="F789" s="276"/>
      <c r="G789" s="276"/>
      <c r="H789" s="275"/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U789" s="275"/>
      <c r="V789" s="275"/>
      <c r="W789" s="275"/>
      <c r="X789" s="275"/>
      <c r="Y789" s="275"/>
      <c r="Z789" s="275"/>
    </row>
    <row r="790" spans="1:26" ht="12.75" customHeight="1" x14ac:dyDescent="0.2">
      <c r="A790" s="275"/>
      <c r="B790" s="275"/>
      <c r="C790" s="275"/>
      <c r="D790" s="276"/>
      <c r="E790" s="276"/>
      <c r="F790" s="276"/>
      <c r="G790" s="276"/>
      <c r="H790" s="275"/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U790" s="275"/>
      <c r="V790" s="275"/>
      <c r="W790" s="275"/>
      <c r="X790" s="275"/>
      <c r="Y790" s="275"/>
      <c r="Z790" s="275"/>
    </row>
    <row r="791" spans="1:26" ht="12.75" customHeight="1" x14ac:dyDescent="0.2">
      <c r="A791" s="275"/>
      <c r="B791" s="275"/>
      <c r="C791" s="275"/>
      <c r="D791" s="276"/>
      <c r="E791" s="276"/>
      <c r="F791" s="276"/>
      <c r="G791" s="276"/>
      <c r="H791" s="275"/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U791" s="275"/>
      <c r="V791" s="275"/>
      <c r="W791" s="275"/>
      <c r="X791" s="275"/>
      <c r="Y791" s="275"/>
      <c r="Z791" s="275"/>
    </row>
    <row r="792" spans="1:26" ht="12.75" customHeight="1" x14ac:dyDescent="0.2">
      <c r="A792" s="275"/>
      <c r="B792" s="275"/>
      <c r="C792" s="275"/>
      <c r="D792" s="276"/>
      <c r="E792" s="276"/>
      <c r="F792" s="276"/>
      <c r="G792" s="276"/>
      <c r="H792" s="275"/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U792" s="275"/>
      <c r="V792" s="275"/>
      <c r="W792" s="275"/>
      <c r="X792" s="275"/>
      <c r="Y792" s="275"/>
      <c r="Z792" s="275"/>
    </row>
    <row r="793" spans="1:26" ht="12.75" customHeight="1" x14ac:dyDescent="0.2">
      <c r="A793" s="275"/>
      <c r="B793" s="275"/>
      <c r="C793" s="275"/>
      <c r="D793" s="276"/>
      <c r="E793" s="276"/>
      <c r="F793" s="276"/>
      <c r="G793" s="276"/>
      <c r="H793" s="275"/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U793" s="275"/>
      <c r="V793" s="275"/>
      <c r="W793" s="275"/>
      <c r="X793" s="275"/>
      <c r="Y793" s="275"/>
      <c r="Z793" s="275"/>
    </row>
    <row r="794" spans="1:26" ht="12.75" customHeight="1" x14ac:dyDescent="0.2">
      <c r="A794" s="275"/>
      <c r="B794" s="275"/>
      <c r="C794" s="275"/>
      <c r="D794" s="276"/>
      <c r="E794" s="276"/>
      <c r="F794" s="276"/>
      <c r="G794" s="276"/>
      <c r="H794" s="275"/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U794" s="275"/>
      <c r="V794" s="275"/>
      <c r="W794" s="275"/>
      <c r="X794" s="275"/>
      <c r="Y794" s="275"/>
      <c r="Z794" s="275"/>
    </row>
    <row r="795" spans="1:26" ht="12.75" customHeight="1" x14ac:dyDescent="0.2">
      <c r="A795" s="275"/>
      <c r="B795" s="275"/>
      <c r="C795" s="275"/>
      <c r="D795" s="276"/>
      <c r="E795" s="276"/>
      <c r="F795" s="276"/>
      <c r="G795" s="276"/>
      <c r="H795" s="275"/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U795" s="275"/>
      <c r="V795" s="275"/>
      <c r="W795" s="275"/>
      <c r="X795" s="275"/>
      <c r="Y795" s="275"/>
      <c r="Z795" s="275"/>
    </row>
    <row r="796" spans="1:26" ht="12.75" customHeight="1" x14ac:dyDescent="0.2">
      <c r="A796" s="275"/>
      <c r="B796" s="275"/>
      <c r="C796" s="275"/>
      <c r="D796" s="276"/>
      <c r="E796" s="276"/>
      <c r="F796" s="276"/>
      <c r="G796" s="276"/>
      <c r="H796" s="275"/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U796" s="275"/>
      <c r="V796" s="275"/>
      <c r="W796" s="275"/>
      <c r="X796" s="275"/>
      <c r="Y796" s="275"/>
      <c r="Z796" s="275"/>
    </row>
    <row r="797" spans="1:26" ht="12.75" customHeight="1" x14ac:dyDescent="0.2">
      <c r="A797" s="275"/>
      <c r="B797" s="275"/>
      <c r="C797" s="275"/>
      <c r="D797" s="276"/>
      <c r="E797" s="276"/>
      <c r="F797" s="276"/>
      <c r="G797" s="276"/>
      <c r="H797" s="275"/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U797" s="275"/>
      <c r="V797" s="275"/>
      <c r="W797" s="275"/>
      <c r="X797" s="275"/>
      <c r="Y797" s="275"/>
      <c r="Z797" s="275"/>
    </row>
    <row r="798" spans="1:26" ht="12.75" customHeight="1" x14ac:dyDescent="0.2">
      <c r="A798" s="275"/>
      <c r="B798" s="275"/>
      <c r="C798" s="275"/>
      <c r="D798" s="276"/>
      <c r="E798" s="276"/>
      <c r="F798" s="276"/>
      <c r="G798" s="276"/>
      <c r="H798" s="275"/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U798" s="275"/>
      <c r="V798" s="275"/>
      <c r="W798" s="275"/>
      <c r="X798" s="275"/>
      <c r="Y798" s="275"/>
      <c r="Z798" s="275"/>
    </row>
    <row r="799" spans="1:26" ht="12.75" customHeight="1" x14ac:dyDescent="0.2">
      <c r="A799" s="275"/>
      <c r="B799" s="275"/>
      <c r="C799" s="275"/>
      <c r="D799" s="276"/>
      <c r="E799" s="276"/>
      <c r="F799" s="276"/>
      <c r="G799" s="276"/>
      <c r="H799" s="275"/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U799" s="275"/>
      <c r="V799" s="275"/>
      <c r="W799" s="275"/>
      <c r="X799" s="275"/>
      <c r="Y799" s="275"/>
      <c r="Z799" s="275"/>
    </row>
    <row r="800" spans="1:26" ht="12.75" customHeight="1" x14ac:dyDescent="0.2">
      <c r="A800" s="275"/>
      <c r="B800" s="275"/>
      <c r="C800" s="275"/>
      <c r="D800" s="276"/>
      <c r="E800" s="276"/>
      <c r="F800" s="276"/>
      <c r="G800" s="276"/>
      <c r="H800" s="275"/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U800" s="275"/>
      <c r="V800" s="275"/>
      <c r="W800" s="275"/>
      <c r="X800" s="275"/>
      <c r="Y800" s="275"/>
      <c r="Z800" s="275"/>
    </row>
    <row r="801" spans="1:26" ht="12.75" customHeight="1" x14ac:dyDescent="0.2">
      <c r="A801" s="275"/>
      <c r="B801" s="275"/>
      <c r="C801" s="275"/>
      <c r="D801" s="276"/>
      <c r="E801" s="276"/>
      <c r="F801" s="276"/>
      <c r="G801" s="276"/>
      <c r="H801" s="275"/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U801" s="275"/>
      <c r="V801" s="275"/>
      <c r="W801" s="275"/>
      <c r="X801" s="275"/>
      <c r="Y801" s="275"/>
      <c r="Z801" s="275"/>
    </row>
    <row r="802" spans="1:26" ht="12.75" customHeight="1" x14ac:dyDescent="0.2">
      <c r="A802" s="275"/>
      <c r="B802" s="275"/>
      <c r="C802" s="275"/>
      <c r="D802" s="276"/>
      <c r="E802" s="276"/>
      <c r="F802" s="276"/>
      <c r="G802" s="276"/>
      <c r="H802" s="275"/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U802" s="275"/>
      <c r="V802" s="275"/>
      <c r="W802" s="275"/>
      <c r="X802" s="275"/>
      <c r="Y802" s="275"/>
      <c r="Z802" s="275"/>
    </row>
    <row r="803" spans="1:26" ht="12.75" customHeight="1" x14ac:dyDescent="0.2">
      <c r="A803" s="275"/>
      <c r="B803" s="275"/>
      <c r="C803" s="275"/>
      <c r="D803" s="276"/>
      <c r="E803" s="276"/>
      <c r="F803" s="276"/>
      <c r="G803" s="276"/>
      <c r="H803" s="275"/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U803" s="275"/>
      <c r="V803" s="275"/>
      <c r="W803" s="275"/>
      <c r="X803" s="275"/>
      <c r="Y803" s="275"/>
      <c r="Z803" s="275"/>
    </row>
    <row r="804" spans="1:26" ht="12.75" customHeight="1" x14ac:dyDescent="0.2">
      <c r="A804" s="275"/>
      <c r="B804" s="275"/>
      <c r="C804" s="275"/>
      <c r="D804" s="276"/>
      <c r="E804" s="276"/>
      <c r="F804" s="276"/>
      <c r="G804" s="276"/>
      <c r="H804" s="275"/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U804" s="275"/>
      <c r="V804" s="275"/>
      <c r="W804" s="275"/>
      <c r="X804" s="275"/>
      <c r="Y804" s="275"/>
      <c r="Z804" s="275"/>
    </row>
    <row r="805" spans="1:26" ht="12.75" customHeight="1" x14ac:dyDescent="0.2">
      <c r="A805" s="275"/>
      <c r="B805" s="275"/>
      <c r="C805" s="275"/>
      <c r="D805" s="276"/>
      <c r="E805" s="276"/>
      <c r="F805" s="276"/>
      <c r="G805" s="276"/>
      <c r="H805" s="275"/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U805" s="275"/>
      <c r="V805" s="275"/>
      <c r="W805" s="275"/>
      <c r="X805" s="275"/>
      <c r="Y805" s="275"/>
      <c r="Z805" s="275"/>
    </row>
    <row r="806" spans="1:26" ht="12.75" customHeight="1" x14ac:dyDescent="0.2">
      <c r="A806" s="275"/>
      <c r="B806" s="275"/>
      <c r="C806" s="275"/>
      <c r="D806" s="276"/>
      <c r="E806" s="276"/>
      <c r="F806" s="276"/>
      <c r="G806" s="276"/>
      <c r="H806" s="275"/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U806" s="275"/>
      <c r="V806" s="275"/>
      <c r="W806" s="275"/>
      <c r="X806" s="275"/>
      <c r="Y806" s="275"/>
      <c r="Z806" s="275"/>
    </row>
    <row r="807" spans="1:26" ht="12.75" customHeight="1" x14ac:dyDescent="0.2">
      <c r="A807" s="275"/>
      <c r="B807" s="275"/>
      <c r="C807" s="275"/>
      <c r="D807" s="276"/>
      <c r="E807" s="276"/>
      <c r="F807" s="276"/>
      <c r="G807" s="276"/>
      <c r="H807" s="275"/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U807" s="275"/>
      <c r="V807" s="275"/>
      <c r="W807" s="275"/>
      <c r="X807" s="275"/>
      <c r="Y807" s="275"/>
      <c r="Z807" s="275"/>
    </row>
    <row r="808" spans="1:26" ht="12.75" customHeight="1" x14ac:dyDescent="0.2">
      <c r="A808" s="275"/>
      <c r="B808" s="275"/>
      <c r="C808" s="275"/>
      <c r="D808" s="276"/>
      <c r="E808" s="276"/>
      <c r="F808" s="276"/>
      <c r="G808" s="276"/>
      <c r="H808" s="275"/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U808" s="275"/>
      <c r="V808" s="275"/>
      <c r="W808" s="275"/>
      <c r="X808" s="275"/>
      <c r="Y808" s="275"/>
      <c r="Z808" s="275"/>
    </row>
    <row r="809" spans="1:26" ht="12.75" customHeight="1" x14ac:dyDescent="0.2">
      <c r="A809" s="275"/>
      <c r="B809" s="275"/>
      <c r="C809" s="275"/>
      <c r="D809" s="276"/>
      <c r="E809" s="276"/>
      <c r="F809" s="276"/>
      <c r="G809" s="276"/>
      <c r="H809" s="275"/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U809" s="275"/>
      <c r="V809" s="275"/>
      <c r="W809" s="275"/>
      <c r="X809" s="275"/>
      <c r="Y809" s="275"/>
      <c r="Z809" s="275"/>
    </row>
    <row r="810" spans="1:26" ht="12.75" customHeight="1" x14ac:dyDescent="0.2">
      <c r="A810" s="275"/>
      <c r="B810" s="275"/>
      <c r="C810" s="275"/>
      <c r="D810" s="276"/>
      <c r="E810" s="276"/>
      <c r="F810" s="276"/>
      <c r="G810" s="276"/>
      <c r="H810" s="275"/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U810" s="275"/>
      <c r="V810" s="275"/>
      <c r="W810" s="275"/>
      <c r="X810" s="275"/>
      <c r="Y810" s="275"/>
      <c r="Z810" s="275"/>
    </row>
    <row r="811" spans="1:26" ht="12.75" customHeight="1" x14ac:dyDescent="0.2">
      <c r="A811" s="275"/>
      <c r="B811" s="275"/>
      <c r="C811" s="275"/>
      <c r="D811" s="276"/>
      <c r="E811" s="276"/>
      <c r="F811" s="276"/>
      <c r="G811" s="276"/>
      <c r="H811" s="275"/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U811" s="275"/>
      <c r="V811" s="275"/>
      <c r="W811" s="275"/>
      <c r="X811" s="275"/>
      <c r="Y811" s="275"/>
      <c r="Z811" s="275"/>
    </row>
    <row r="812" spans="1:26" ht="12.75" customHeight="1" x14ac:dyDescent="0.2">
      <c r="A812" s="275"/>
      <c r="B812" s="275"/>
      <c r="C812" s="275"/>
      <c r="D812" s="276"/>
      <c r="E812" s="276"/>
      <c r="F812" s="276"/>
      <c r="G812" s="276"/>
      <c r="H812" s="275"/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U812" s="275"/>
      <c r="V812" s="275"/>
      <c r="W812" s="275"/>
      <c r="X812" s="275"/>
      <c r="Y812" s="275"/>
      <c r="Z812" s="275"/>
    </row>
    <row r="813" spans="1:26" ht="12.75" customHeight="1" x14ac:dyDescent="0.2">
      <c r="A813" s="275"/>
      <c r="B813" s="275"/>
      <c r="C813" s="275"/>
      <c r="D813" s="276"/>
      <c r="E813" s="276"/>
      <c r="F813" s="276"/>
      <c r="G813" s="276"/>
      <c r="H813" s="275"/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U813" s="275"/>
      <c r="V813" s="275"/>
      <c r="W813" s="275"/>
      <c r="X813" s="275"/>
      <c r="Y813" s="275"/>
      <c r="Z813" s="275"/>
    </row>
    <row r="814" spans="1:26" ht="12.75" customHeight="1" x14ac:dyDescent="0.2">
      <c r="A814" s="275"/>
      <c r="B814" s="275"/>
      <c r="C814" s="275"/>
      <c r="D814" s="276"/>
      <c r="E814" s="276"/>
      <c r="F814" s="276"/>
      <c r="G814" s="276"/>
      <c r="H814" s="275"/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U814" s="275"/>
      <c r="V814" s="275"/>
      <c r="W814" s="275"/>
      <c r="X814" s="275"/>
      <c r="Y814" s="275"/>
      <c r="Z814" s="275"/>
    </row>
    <row r="815" spans="1:26" ht="12.75" customHeight="1" x14ac:dyDescent="0.2">
      <c r="A815" s="275"/>
      <c r="B815" s="275"/>
      <c r="C815" s="275"/>
      <c r="D815" s="276"/>
      <c r="E815" s="276"/>
      <c r="F815" s="276"/>
      <c r="G815" s="276"/>
      <c r="H815" s="275"/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U815" s="275"/>
      <c r="V815" s="275"/>
      <c r="W815" s="275"/>
      <c r="X815" s="275"/>
      <c r="Y815" s="275"/>
      <c r="Z815" s="275"/>
    </row>
    <row r="816" spans="1:26" ht="12.75" customHeight="1" x14ac:dyDescent="0.2">
      <c r="A816" s="275"/>
      <c r="B816" s="275"/>
      <c r="C816" s="275"/>
      <c r="D816" s="276"/>
      <c r="E816" s="276"/>
      <c r="F816" s="276"/>
      <c r="G816" s="276"/>
      <c r="H816" s="275"/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U816" s="275"/>
      <c r="V816" s="275"/>
      <c r="W816" s="275"/>
      <c r="X816" s="275"/>
      <c r="Y816" s="275"/>
      <c r="Z816" s="275"/>
    </row>
    <row r="817" spans="1:26" ht="12.75" customHeight="1" x14ac:dyDescent="0.2">
      <c r="A817" s="275"/>
      <c r="B817" s="275"/>
      <c r="C817" s="275"/>
      <c r="D817" s="276"/>
      <c r="E817" s="276"/>
      <c r="F817" s="276"/>
      <c r="G817" s="276"/>
      <c r="H817" s="275"/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U817" s="275"/>
      <c r="V817" s="275"/>
      <c r="W817" s="275"/>
      <c r="X817" s="275"/>
      <c r="Y817" s="275"/>
      <c r="Z817" s="275"/>
    </row>
    <row r="818" spans="1:26" ht="12.75" customHeight="1" x14ac:dyDescent="0.2">
      <c r="A818" s="275"/>
      <c r="B818" s="275"/>
      <c r="C818" s="275"/>
      <c r="D818" s="276"/>
      <c r="E818" s="276"/>
      <c r="F818" s="276"/>
      <c r="G818" s="276"/>
      <c r="H818" s="275"/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U818" s="275"/>
      <c r="V818" s="275"/>
      <c r="W818" s="275"/>
      <c r="X818" s="275"/>
      <c r="Y818" s="275"/>
      <c r="Z818" s="275"/>
    </row>
    <row r="819" spans="1:26" ht="12.75" customHeight="1" x14ac:dyDescent="0.2">
      <c r="A819" s="275"/>
      <c r="B819" s="275"/>
      <c r="C819" s="275"/>
      <c r="D819" s="276"/>
      <c r="E819" s="276"/>
      <c r="F819" s="276"/>
      <c r="G819" s="276"/>
      <c r="H819" s="275"/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U819" s="275"/>
      <c r="V819" s="275"/>
      <c r="W819" s="275"/>
      <c r="X819" s="275"/>
      <c r="Y819" s="275"/>
      <c r="Z819" s="275"/>
    </row>
    <row r="820" spans="1:26" ht="12.75" customHeight="1" x14ac:dyDescent="0.2">
      <c r="A820" s="275"/>
      <c r="B820" s="275"/>
      <c r="C820" s="275"/>
      <c r="D820" s="276"/>
      <c r="E820" s="276"/>
      <c r="F820" s="276"/>
      <c r="G820" s="276"/>
      <c r="H820" s="275"/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U820" s="275"/>
      <c r="V820" s="275"/>
      <c r="W820" s="275"/>
      <c r="X820" s="275"/>
      <c r="Y820" s="275"/>
      <c r="Z820" s="275"/>
    </row>
    <row r="821" spans="1:26" ht="12.75" customHeight="1" x14ac:dyDescent="0.2">
      <c r="A821" s="275"/>
      <c r="B821" s="275"/>
      <c r="C821" s="275"/>
      <c r="D821" s="276"/>
      <c r="E821" s="276"/>
      <c r="F821" s="276"/>
      <c r="G821" s="276"/>
      <c r="H821" s="275"/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U821" s="275"/>
      <c r="V821" s="275"/>
      <c r="W821" s="275"/>
      <c r="X821" s="275"/>
      <c r="Y821" s="275"/>
      <c r="Z821" s="275"/>
    </row>
    <row r="822" spans="1:26" ht="12.75" customHeight="1" x14ac:dyDescent="0.2">
      <c r="A822" s="275"/>
      <c r="B822" s="275"/>
      <c r="C822" s="275"/>
      <c r="D822" s="276"/>
      <c r="E822" s="276"/>
      <c r="F822" s="276"/>
      <c r="G822" s="276"/>
      <c r="H822" s="275"/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U822" s="275"/>
      <c r="V822" s="275"/>
      <c r="W822" s="275"/>
      <c r="X822" s="275"/>
      <c r="Y822" s="275"/>
      <c r="Z822" s="275"/>
    </row>
    <row r="823" spans="1:26" ht="12.75" customHeight="1" x14ac:dyDescent="0.2">
      <c r="A823" s="275"/>
      <c r="B823" s="275"/>
      <c r="C823" s="275"/>
      <c r="D823" s="276"/>
      <c r="E823" s="276"/>
      <c r="F823" s="276"/>
      <c r="G823" s="276"/>
      <c r="H823" s="275"/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U823" s="275"/>
      <c r="V823" s="275"/>
      <c r="W823" s="275"/>
      <c r="X823" s="275"/>
      <c r="Y823" s="275"/>
      <c r="Z823" s="275"/>
    </row>
    <row r="824" spans="1:26" ht="12.75" customHeight="1" x14ac:dyDescent="0.2">
      <c r="A824" s="275"/>
      <c r="B824" s="275"/>
      <c r="C824" s="275"/>
      <c r="D824" s="276"/>
      <c r="E824" s="276"/>
      <c r="F824" s="276"/>
      <c r="G824" s="276"/>
      <c r="H824" s="275"/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</row>
    <row r="825" spans="1:26" ht="12.75" customHeight="1" x14ac:dyDescent="0.2">
      <c r="A825" s="275"/>
      <c r="B825" s="275"/>
      <c r="C825" s="275"/>
      <c r="D825" s="276"/>
      <c r="E825" s="276"/>
      <c r="F825" s="276"/>
      <c r="G825" s="276"/>
      <c r="H825" s="275"/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U825" s="275"/>
      <c r="V825" s="275"/>
      <c r="W825" s="275"/>
      <c r="X825" s="275"/>
      <c r="Y825" s="275"/>
      <c r="Z825" s="275"/>
    </row>
    <row r="826" spans="1:26" ht="12.75" customHeight="1" x14ac:dyDescent="0.2">
      <c r="A826" s="275"/>
      <c r="B826" s="275"/>
      <c r="C826" s="275"/>
      <c r="D826" s="276"/>
      <c r="E826" s="276"/>
      <c r="F826" s="276"/>
      <c r="G826" s="276"/>
      <c r="H826" s="275"/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</row>
    <row r="827" spans="1:26" ht="12.75" customHeight="1" x14ac:dyDescent="0.2">
      <c r="A827" s="275"/>
      <c r="B827" s="275"/>
      <c r="C827" s="275"/>
      <c r="D827" s="276"/>
      <c r="E827" s="276"/>
      <c r="F827" s="276"/>
      <c r="G827" s="276"/>
      <c r="H827" s="275"/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</row>
    <row r="828" spans="1:26" ht="12.75" customHeight="1" x14ac:dyDescent="0.2">
      <c r="A828" s="275"/>
      <c r="B828" s="275"/>
      <c r="C828" s="275"/>
      <c r="D828" s="276"/>
      <c r="E828" s="276"/>
      <c r="F828" s="276"/>
      <c r="G828" s="276"/>
      <c r="H828" s="275"/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</row>
    <row r="829" spans="1:26" ht="12.75" customHeight="1" x14ac:dyDescent="0.2">
      <c r="A829" s="275"/>
      <c r="B829" s="275"/>
      <c r="C829" s="275"/>
      <c r="D829" s="276"/>
      <c r="E829" s="276"/>
      <c r="F829" s="276"/>
      <c r="G829" s="276"/>
      <c r="H829" s="275"/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U829" s="275"/>
      <c r="V829" s="275"/>
      <c r="W829" s="275"/>
      <c r="X829" s="275"/>
      <c r="Y829" s="275"/>
      <c r="Z829" s="275"/>
    </row>
    <row r="830" spans="1:26" ht="12.75" customHeight="1" x14ac:dyDescent="0.2">
      <c r="A830" s="275"/>
      <c r="B830" s="275"/>
      <c r="C830" s="275"/>
      <c r="D830" s="276"/>
      <c r="E830" s="276"/>
      <c r="F830" s="276"/>
      <c r="G830" s="276"/>
      <c r="H830" s="275"/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U830" s="275"/>
      <c r="V830" s="275"/>
      <c r="W830" s="275"/>
      <c r="X830" s="275"/>
      <c r="Y830" s="275"/>
      <c r="Z830" s="275"/>
    </row>
    <row r="831" spans="1:26" ht="12.75" customHeight="1" x14ac:dyDescent="0.2">
      <c r="A831" s="275"/>
      <c r="B831" s="275"/>
      <c r="C831" s="275"/>
      <c r="D831" s="276"/>
      <c r="E831" s="276"/>
      <c r="F831" s="276"/>
      <c r="G831" s="276"/>
      <c r="H831" s="275"/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U831" s="275"/>
      <c r="V831" s="275"/>
      <c r="W831" s="275"/>
      <c r="X831" s="275"/>
      <c r="Y831" s="275"/>
      <c r="Z831" s="275"/>
    </row>
    <row r="832" spans="1:26" ht="12.75" customHeight="1" x14ac:dyDescent="0.2">
      <c r="A832" s="275"/>
      <c r="B832" s="275"/>
      <c r="C832" s="275"/>
      <c r="D832" s="276"/>
      <c r="E832" s="276"/>
      <c r="F832" s="276"/>
      <c r="G832" s="276"/>
      <c r="H832" s="275"/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U832" s="275"/>
      <c r="V832" s="275"/>
      <c r="W832" s="275"/>
      <c r="X832" s="275"/>
      <c r="Y832" s="275"/>
      <c r="Z832" s="275"/>
    </row>
    <row r="833" spans="1:26" ht="12.75" customHeight="1" x14ac:dyDescent="0.2">
      <c r="A833" s="275"/>
      <c r="B833" s="275"/>
      <c r="C833" s="275"/>
      <c r="D833" s="276"/>
      <c r="E833" s="276"/>
      <c r="F833" s="276"/>
      <c r="G833" s="276"/>
      <c r="H833" s="275"/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U833" s="275"/>
      <c r="V833" s="275"/>
      <c r="W833" s="275"/>
      <c r="X833" s="275"/>
      <c r="Y833" s="275"/>
      <c r="Z833" s="275"/>
    </row>
    <row r="834" spans="1:26" ht="12.75" customHeight="1" x14ac:dyDescent="0.2">
      <c r="A834" s="275"/>
      <c r="B834" s="275"/>
      <c r="C834" s="275"/>
      <c r="D834" s="276"/>
      <c r="E834" s="276"/>
      <c r="F834" s="276"/>
      <c r="G834" s="276"/>
      <c r="H834" s="275"/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U834" s="275"/>
      <c r="V834" s="275"/>
      <c r="W834" s="275"/>
      <c r="X834" s="275"/>
      <c r="Y834" s="275"/>
      <c r="Z834" s="275"/>
    </row>
    <row r="835" spans="1:26" ht="12.75" customHeight="1" x14ac:dyDescent="0.2">
      <c r="A835" s="275"/>
      <c r="B835" s="275"/>
      <c r="C835" s="275"/>
      <c r="D835" s="276"/>
      <c r="E835" s="276"/>
      <c r="F835" s="276"/>
      <c r="G835" s="276"/>
      <c r="H835" s="275"/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U835" s="275"/>
      <c r="V835" s="275"/>
      <c r="W835" s="275"/>
      <c r="X835" s="275"/>
      <c r="Y835" s="275"/>
      <c r="Z835" s="275"/>
    </row>
    <row r="836" spans="1:26" ht="12.75" customHeight="1" x14ac:dyDescent="0.2">
      <c r="A836" s="275"/>
      <c r="B836" s="275"/>
      <c r="C836" s="275"/>
      <c r="D836" s="276"/>
      <c r="E836" s="276"/>
      <c r="F836" s="276"/>
      <c r="G836" s="276"/>
      <c r="H836" s="275"/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U836" s="275"/>
      <c r="V836" s="275"/>
      <c r="W836" s="275"/>
      <c r="X836" s="275"/>
      <c r="Y836" s="275"/>
      <c r="Z836" s="275"/>
    </row>
    <row r="837" spans="1:26" ht="12.75" customHeight="1" x14ac:dyDescent="0.2">
      <c r="A837" s="275"/>
      <c r="B837" s="275"/>
      <c r="C837" s="275"/>
      <c r="D837" s="276"/>
      <c r="E837" s="276"/>
      <c r="F837" s="276"/>
      <c r="G837" s="276"/>
      <c r="H837" s="275"/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U837" s="275"/>
      <c r="V837" s="275"/>
      <c r="W837" s="275"/>
      <c r="X837" s="275"/>
      <c r="Y837" s="275"/>
      <c r="Z837" s="275"/>
    </row>
    <row r="838" spans="1:26" ht="12.75" customHeight="1" x14ac:dyDescent="0.2">
      <c r="A838" s="275"/>
      <c r="B838" s="275"/>
      <c r="C838" s="275"/>
      <c r="D838" s="276"/>
      <c r="E838" s="276"/>
      <c r="F838" s="276"/>
      <c r="G838" s="276"/>
      <c r="H838" s="275"/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U838" s="275"/>
      <c r="V838" s="275"/>
      <c r="W838" s="275"/>
      <c r="X838" s="275"/>
      <c r="Y838" s="275"/>
      <c r="Z838" s="275"/>
    </row>
    <row r="839" spans="1:26" ht="12.75" customHeight="1" x14ac:dyDescent="0.2">
      <c r="A839" s="275"/>
      <c r="B839" s="275"/>
      <c r="C839" s="275"/>
      <c r="D839" s="276"/>
      <c r="E839" s="276"/>
      <c r="F839" s="276"/>
      <c r="G839" s="276"/>
      <c r="H839" s="275"/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U839" s="275"/>
      <c r="V839" s="275"/>
      <c r="W839" s="275"/>
      <c r="X839" s="275"/>
      <c r="Y839" s="275"/>
      <c r="Z839" s="275"/>
    </row>
    <row r="840" spans="1:26" ht="12.75" customHeight="1" x14ac:dyDescent="0.2">
      <c r="A840" s="275"/>
      <c r="B840" s="275"/>
      <c r="C840" s="275"/>
      <c r="D840" s="276"/>
      <c r="E840" s="276"/>
      <c r="F840" s="276"/>
      <c r="G840" s="276"/>
      <c r="H840" s="275"/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</row>
    <row r="841" spans="1:26" ht="12.75" customHeight="1" x14ac:dyDescent="0.2">
      <c r="A841" s="275"/>
      <c r="B841" s="275"/>
      <c r="C841" s="275"/>
      <c r="D841" s="276"/>
      <c r="E841" s="276"/>
      <c r="F841" s="276"/>
      <c r="G841" s="276"/>
      <c r="H841" s="275"/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U841" s="275"/>
      <c r="V841" s="275"/>
      <c r="W841" s="275"/>
      <c r="X841" s="275"/>
      <c r="Y841" s="275"/>
      <c r="Z841" s="275"/>
    </row>
    <row r="842" spans="1:26" ht="12.75" customHeight="1" x14ac:dyDescent="0.2">
      <c r="A842" s="275"/>
      <c r="B842" s="275"/>
      <c r="C842" s="275"/>
      <c r="D842" s="276"/>
      <c r="E842" s="276"/>
      <c r="F842" s="276"/>
      <c r="G842" s="276"/>
      <c r="H842" s="275"/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U842" s="275"/>
      <c r="V842" s="275"/>
      <c r="W842" s="275"/>
      <c r="X842" s="275"/>
      <c r="Y842" s="275"/>
      <c r="Z842" s="275"/>
    </row>
    <row r="843" spans="1:26" ht="12.75" customHeight="1" x14ac:dyDescent="0.2">
      <c r="A843" s="275"/>
      <c r="B843" s="275"/>
      <c r="C843" s="275"/>
      <c r="D843" s="276"/>
      <c r="E843" s="276"/>
      <c r="F843" s="276"/>
      <c r="G843" s="276"/>
      <c r="H843" s="275"/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U843" s="275"/>
      <c r="V843" s="275"/>
      <c r="W843" s="275"/>
      <c r="X843" s="275"/>
      <c r="Y843" s="275"/>
      <c r="Z843" s="275"/>
    </row>
    <row r="844" spans="1:26" ht="12.75" customHeight="1" x14ac:dyDescent="0.2">
      <c r="A844" s="275"/>
      <c r="B844" s="275"/>
      <c r="C844" s="275"/>
      <c r="D844" s="276"/>
      <c r="E844" s="276"/>
      <c r="F844" s="276"/>
      <c r="G844" s="276"/>
      <c r="H844" s="275"/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U844" s="275"/>
      <c r="V844" s="275"/>
      <c r="W844" s="275"/>
      <c r="X844" s="275"/>
      <c r="Y844" s="275"/>
      <c r="Z844" s="275"/>
    </row>
    <row r="845" spans="1:26" ht="12.75" customHeight="1" x14ac:dyDescent="0.2">
      <c r="A845" s="275"/>
      <c r="B845" s="275"/>
      <c r="C845" s="275"/>
      <c r="D845" s="276"/>
      <c r="E845" s="276"/>
      <c r="F845" s="276"/>
      <c r="G845" s="276"/>
      <c r="H845" s="275"/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U845" s="275"/>
      <c r="V845" s="275"/>
      <c r="W845" s="275"/>
      <c r="X845" s="275"/>
      <c r="Y845" s="275"/>
      <c r="Z845" s="275"/>
    </row>
    <row r="846" spans="1:26" ht="12.75" customHeight="1" x14ac:dyDescent="0.2">
      <c r="A846" s="275"/>
      <c r="B846" s="275"/>
      <c r="C846" s="275"/>
      <c r="D846" s="276"/>
      <c r="E846" s="276"/>
      <c r="F846" s="276"/>
      <c r="G846" s="276"/>
      <c r="H846" s="275"/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U846" s="275"/>
      <c r="V846" s="275"/>
      <c r="W846" s="275"/>
      <c r="X846" s="275"/>
      <c r="Y846" s="275"/>
      <c r="Z846" s="275"/>
    </row>
    <row r="847" spans="1:26" ht="12.75" customHeight="1" x14ac:dyDescent="0.2">
      <c r="A847" s="275"/>
      <c r="B847" s="275"/>
      <c r="C847" s="275"/>
      <c r="D847" s="276"/>
      <c r="E847" s="276"/>
      <c r="F847" s="276"/>
      <c r="G847" s="276"/>
      <c r="H847" s="275"/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U847" s="275"/>
      <c r="V847" s="275"/>
      <c r="W847" s="275"/>
      <c r="X847" s="275"/>
      <c r="Y847" s="275"/>
      <c r="Z847" s="275"/>
    </row>
    <row r="848" spans="1:26" ht="12.75" customHeight="1" x14ac:dyDescent="0.2">
      <c r="A848" s="275"/>
      <c r="B848" s="275"/>
      <c r="C848" s="275"/>
      <c r="D848" s="276"/>
      <c r="E848" s="276"/>
      <c r="F848" s="276"/>
      <c r="G848" s="276"/>
      <c r="H848" s="275"/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U848" s="275"/>
      <c r="V848" s="275"/>
      <c r="W848" s="275"/>
      <c r="X848" s="275"/>
      <c r="Y848" s="275"/>
      <c r="Z848" s="275"/>
    </row>
    <row r="849" spans="1:26" ht="12.75" customHeight="1" x14ac:dyDescent="0.2">
      <c r="A849" s="275"/>
      <c r="B849" s="275"/>
      <c r="C849" s="275"/>
      <c r="D849" s="276"/>
      <c r="E849" s="276"/>
      <c r="F849" s="276"/>
      <c r="G849" s="276"/>
      <c r="H849" s="275"/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U849" s="275"/>
      <c r="V849" s="275"/>
      <c r="W849" s="275"/>
      <c r="X849" s="275"/>
      <c r="Y849" s="275"/>
      <c r="Z849" s="275"/>
    </row>
    <row r="850" spans="1:26" ht="12.75" customHeight="1" x14ac:dyDescent="0.2">
      <c r="A850" s="275"/>
      <c r="B850" s="275"/>
      <c r="C850" s="275"/>
      <c r="D850" s="276"/>
      <c r="E850" s="276"/>
      <c r="F850" s="276"/>
      <c r="G850" s="276"/>
      <c r="H850" s="275"/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U850" s="275"/>
      <c r="V850" s="275"/>
      <c r="W850" s="275"/>
      <c r="X850" s="275"/>
      <c r="Y850" s="275"/>
      <c r="Z850" s="275"/>
    </row>
    <row r="851" spans="1:26" ht="12.75" customHeight="1" x14ac:dyDescent="0.2">
      <c r="A851" s="275"/>
      <c r="B851" s="275"/>
      <c r="C851" s="275"/>
      <c r="D851" s="276"/>
      <c r="E851" s="276"/>
      <c r="F851" s="276"/>
      <c r="G851" s="276"/>
      <c r="H851" s="275"/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U851" s="275"/>
      <c r="V851" s="275"/>
      <c r="W851" s="275"/>
      <c r="X851" s="275"/>
      <c r="Y851" s="275"/>
      <c r="Z851" s="275"/>
    </row>
    <row r="852" spans="1:26" ht="12.75" customHeight="1" x14ac:dyDescent="0.2">
      <c r="A852" s="275"/>
      <c r="B852" s="275"/>
      <c r="C852" s="275"/>
      <c r="D852" s="276"/>
      <c r="E852" s="276"/>
      <c r="F852" s="276"/>
      <c r="G852" s="276"/>
      <c r="H852" s="275"/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U852" s="275"/>
      <c r="V852" s="275"/>
      <c r="W852" s="275"/>
      <c r="X852" s="275"/>
      <c r="Y852" s="275"/>
      <c r="Z852" s="275"/>
    </row>
    <row r="853" spans="1:26" ht="12.75" customHeight="1" x14ac:dyDescent="0.2">
      <c r="A853" s="275"/>
      <c r="B853" s="275"/>
      <c r="C853" s="275"/>
      <c r="D853" s="276"/>
      <c r="E853" s="276"/>
      <c r="F853" s="276"/>
      <c r="G853" s="276"/>
      <c r="H853" s="275"/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U853" s="275"/>
      <c r="V853" s="275"/>
      <c r="W853" s="275"/>
      <c r="X853" s="275"/>
      <c r="Y853" s="275"/>
      <c r="Z853" s="275"/>
    </row>
    <row r="854" spans="1:26" ht="12.75" customHeight="1" x14ac:dyDescent="0.2">
      <c r="A854" s="275"/>
      <c r="B854" s="275"/>
      <c r="C854" s="275"/>
      <c r="D854" s="276"/>
      <c r="E854" s="276"/>
      <c r="F854" s="276"/>
      <c r="G854" s="276"/>
      <c r="H854" s="275"/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U854" s="275"/>
      <c r="V854" s="275"/>
      <c r="W854" s="275"/>
      <c r="X854" s="275"/>
      <c r="Y854" s="275"/>
      <c r="Z854" s="275"/>
    </row>
    <row r="855" spans="1:26" ht="12.75" customHeight="1" x14ac:dyDescent="0.2">
      <c r="A855" s="275"/>
      <c r="B855" s="275"/>
      <c r="C855" s="275"/>
      <c r="D855" s="276"/>
      <c r="E855" s="276"/>
      <c r="F855" s="276"/>
      <c r="G855" s="276"/>
      <c r="H855" s="275"/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U855" s="275"/>
      <c r="V855" s="275"/>
      <c r="W855" s="275"/>
      <c r="X855" s="275"/>
      <c r="Y855" s="275"/>
      <c r="Z855" s="275"/>
    </row>
    <row r="856" spans="1:26" ht="12.75" customHeight="1" x14ac:dyDescent="0.2">
      <c r="A856" s="275"/>
      <c r="B856" s="275"/>
      <c r="C856" s="275"/>
      <c r="D856" s="276"/>
      <c r="E856" s="276"/>
      <c r="F856" s="276"/>
      <c r="G856" s="276"/>
      <c r="H856" s="275"/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U856" s="275"/>
      <c r="V856" s="275"/>
      <c r="W856" s="275"/>
      <c r="X856" s="275"/>
      <c r="Y856" s="275"/>
      <c r="Z856" s="275"/>
    </row>
    <row r="857" spans="1:26" ht="12.75" customHeight="1" x14ac:dyDescent="0.2">
      <c r="A857" s="275"/>
      <c r="B857" s="275"/>
      <c r="C857" s="275"/>
      <c r="D857" s="276"/>
      <c r="E857" s="276"/>
      <c r="F857" s="276"/>
      <c r="G857" s="276"/>
      <c r="H857" s="275"/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U857" s="275"/>
      <c r="V857" s="275"/>
      <c r="W857" s="275"/>
      <c r="X857" s="275"/>
      <c r="Y857" s="275"/>
      <c r="Z857" s="275"/>
    </row>
    <row r="858" spans="1:26" ht="12.75" customHeight="1" x14ac:dyDescent="0.2">
      <c r="A858" s="275"/>
      <c r="B858" s="275"/>
      <c r="C858" s="275"/>
      <c r="D858" s="276"/>
      <c r="E858" s="276"/>
      <c r="F858" s="276"/>
      <c r="G858" s="276"/>
      <c r="H858" s="275"/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U858" s="275"/>
      <c r="V858" s="275"/>
      <c r="W858" s="275"/>
      <c r="X858" s="275"/>
      <c r="Y858" s="275"/>
      <c r="Z858" s="275"/>
    </row>
    <row r="859" spans="1:26" ht="12.75" customHeight="1" x14ac:dyDescent="0.2">
      <c r="A859" s="275"/>
      <c r="B859" s="275"/>
      <c r="C859" s="275"/>
      <c r="D859" s="276"/>
      <c r="E859" s="276"/>
      <c r="F859" s="276"/>
      <c r="G859" s="276"/>
      <c r="H859" s="275"/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U859" s="275"/>
      <c r="V859" s="275"/>
      <c r="W859" s="275"/>
      <c r="X859" s="275"/>
      <c r="Y859" s="275"/>
      <c r="Z859" s="275"/>
    </row>
    <row r="860" spans="1:26" ht="12.75" customHeight="1" x14ac:dyDescent="0.2">
      <c r="A860" s="275"/>
      <c r="B860" s="275"/>
      <c r="C860" s="275"/>
      <c r="D860" s="276"/>
      <c r="E860" s="276"/>
      <c r="F860" s="276"/>
      <c r="G860" s="276"/>
      <c r="H860" s="275"/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U860" s="275"/>
      <c r="V860" s="275"/>
      <c r="W860" s="275"/>
      <c r="X860" s="275"/>
      <c r="Y860" s="275"/>
      <c r="Z860" s="275"/>
    </row>
    <row r="861" spans="1:26" ht="12.75" customHeight="1" x14ac:dyDescent="0.2">
      <c r="A861" s="275"/>
      <c r="B861" s="275"/>
      <c r="C861" s="275"/>
      <c r="D861" s="276"/>
      <c r="E861" s="276"/>
      <c r="F861" s="276"/>
      <c r="G861" s="276"/>
      <c r="H861" s="275"/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U861" s="275"/>
      <c r="V861" s="275"/>
      <c r="W861" s="275"/>
      <c r="X861" s="275"/>
      <c r="Y861" s="275"/>
      <c r="Z861" s="275"/>
    </row>
    <row r="862" spans="1:26" ht="12.75" customHeight="1" x14ac:dyDescent="0.2">
      <c r="A862" s="275"/>
      <c r="B862" s="275"/>
      <c r="C862" s="275"/>
      <c r="D862" s="276"/>
      <c r="E862" s="276"/>
      <c r="F862" s="276"/>
      <c r="G862" s="276"/>
      <c r="H862" s="275"/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U862" s="275"/>
      <c r="V862" s="275"/>
      <c r="W862" s="275"/>
      <c r="X862" s="275"/>
      <c r="Y862" s="275"/>
      <c r="Z862" s="275"/>
    </row>
    <row r="863" spans="1:26" ht="12.75" customHeight="1" x14ac:dyDescent="0.2">
      <c r="A863" s="275"/>
      <c r="B863" s="275"/>
      <c r="C863" s="275"/>
      <c r="D863" s="276"/>
      <c r="E863" s="276"/>
      <c r="F863" s="276"/>
      <c r="G863" s="276"/>
      <c r="H863" s="275"/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U863" s="275"/>
      <c r="V863" s="275"/>
      <c r="W863" s="275"/>
      <c r="X863" s="275"/>
      <c r="Y863" s="275"/>
      <c r="Z863" s="275"/>
    </row>
    <row r="864" spans="1:26" ht="12.75" customHeight="1" x14ac:dyDescent="0.2">
      <c r="A864" s="275"/>
      <c r="B864" s="275"/>
      <c r="C864" s="275"/>
      <c r="D864" s="276"/>
      <c r="E864" s="276"/>
      <c r="F864" s="276"/>
      <c r="G864" s="276"/>
      <c r="H864" s="275"/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</row>
    <row r="865" spans="1:26" ht="12.75" customHeight="1" x14ac:dyDescent="0.2">
      <c r="A865" s="275"/>
      <c r="B865" s="275"/>
      <c r="C865" s="275"/>
      <c r="D865" s="276"/>
      <c r="E865" s="276"/>
      <c r="F865" s="276"/>
      <c r="G865" s="276"/>
      <c r="H865" s="275"/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</row>
    <row r="866" spans="1:26" ht="12.75" customHeight="1" x14ac:dyDescent="0.2">
      <c r="A866" s="275"/>
      <c r="B866" s="275"/>
      <c r="C866" s="275"/>
      <c r="D866" s="276"/>
      <c r="E866" s="276"/>
      <c r="F866" s="276"/>
      <c r="G866" s="276"/>
      <c r="H866" s="275"/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U866" s="275"/>
      <c r="V866" s="275"/>
      <c r="W866" s="275"/>
      <c r="X866" s="275"/>
      <c r="Y866" s="275"/>
      <c r="Z866" s="275"/>
    </row>
    <row r="867" spans="1:26" ht="12.75" customHeight="1" x14ac:dyDescent="0.2">
      <c r="A867" s="275"/>
      <c r="B867" s="275"/>
      <c r="C867" s="275"/>
      <c r="D867" s="276"/>
      <c r="E867" s="276"/>
      <c r="F867" s="276"/>
      <c r="G867" s="276"/>
      <c r="H867" s="275"/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U867" s="275"/>
      <c r="V867" s="275"/>
      <c r="W867" s="275"/>
      <c r="X867" s="275"/>
      <c r="Y867" s="275"/>
      <c r="Z867" s="275"/>
    </row>
    <row r="868" spans="1:26" ht="12.75" customHeight="1" x14ac:dyDescent="0.2">
      <c r="A868" s="275"/>
      <c r="B868" s="275"/>
      <c r="C868" s="275"/>
      <c r="D868" s="276"/>
      <c r="E868" s="276"/>
      <c r="F868" s="276"/>
      <c r="G868" s="276"/>
      <c r="H868" s="275"/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U868" s="275"/>
      <c r="V868" s="275"/>
      <c r="W868" s="275"/>
      <c r="X868" s="275"/>
      <c r="Y868" s="275"/>
      <c r="Z868" s="275"/>
    </row>
    <row r="869" spans="1:26" ht="12.75" customHeight="1" x14ac:dyDescent="0.2">
      <c r="A869" s="275"/>
      <c r="B869" s="275"/>
      <c r="C869" s="275"/>
      <c r="D869" s="276"/>
      <c r="E869" s="276"/>
      <c r="F869" s="276"/>
      <c r="G869" s="276"/>
      <c r="H869" s="275"/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U869" s="275"/>
      <c r="V869" s="275"/>
      <c r="W869" s="275"/>
      <c r="X869" s="275"/>
      <c r="Y869" s="275"/>
      <c r="Z869" s="275"/>
    </row>
    <row r="870" spans="1:26" ht="12.75" customHeight="1" x14ac:dyDescent="0.2">
      <c r="A870" s="275"/>
      <c r="B870" s="275"/>
      <c r="C870" s="275"/>
      <c r="D870" s="276"/>
      <c r="E870" s="276"/>
      <c r="F870" s="276"/>
      <c r="G870" s="276"/>
      <c r="H870" s="275"/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U870" s="275"/>
      <c r="V870" s="275"/>
      <c r="W870" s="275"/>
      <c r="X870" s="275"/>
      <c r="Y870" s="275"/>
      <c r="Z870" s="275"/>
    </row>
    <row r="871" spans="1:26" ht="12.75" customHeight="1" x14ac:dyDescent="0.2">
      <c r="A871" s="275"/>
      <c r="B871" s="275"/>
      <c r="C871" s="275"/>
      <c r="D871" s="276"/>
      <c r="E871" s="276"/>
      <c r="F871" s="276"/>
      <c r="G871" s="276"/>
      <c r="H871" s="275"/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U871" s="275"/>
      <c r="V871" s="275"/>
      <c r="W871" s="275"/>
      <c r="X871" s="275"/>
      <c r="Y871" s="275"/>
      <c r="Z871" s="275"/>
    </row>
    <row r="872" spans="1:26" ht="12.75" customHeight="1" x14ac:dyDescent="0.2">
      <c r="A872" s="275"/>
      <c r="B872" s="275"/>
      <c r="C872" s="275"/>
      <c r="D872" s="276"/>
      <c r="E872" s="276"/>
      <c r="F872" s="276"/>
      <c r="G872" s="276"/>
      <c r="H872" s="275"/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U872" s="275"/>
      <c r="V872" s="275"/>
      <c r="W872" s="275"/>
      <c r="X872" s="275"/>
      <c r="Y872" s="275"/>
      <c r="Z872" s="275"/>
    </row>
    <row r="873" spans="1:26" ht="12.75" customHeight="1" x14ac:dyDescent="0.2">
      <c r="A873" s="275"/>
      <c r="B873" s="275"/>
      <c r="C873" s="275"/>
      <c r="D873" s="276"/>
      <c r="E873" s="276"/>
      <c r="F873" s="276"/>
      <c r="G873" s="276"/>
      <c r="H873" s="275"/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U873" s="275"/>
      <c r="V873" s="275"/>
      <c r="W873" s="275"/>
      <c r="X873" s="275"/>
      <c r="Y873" s="275"/>
      <c r="Z873" s="275"/>
    </row>
    <row r="874" spans="1:26" ht="12.75" customHeight="1" x14ac:dyDescent="0.2">
      <c r="A874" s="275"/>
      <c r="B874" s="275"/>
      <c r="C874" s="275"/>
      <c r="D874" s="276"/>
      <c r="E874" s="276"/>
      <c r="F874" s="276"/>
      <c r="G874" s="276"/>
      <c r="H874" s="275"/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U874" s="275"/>
      <c r="V874" s="275"/>
      <c r="W874" s="275"/>
      <c r="X874" s="275"/>
      <c r="Y874" s="275"/>
      <c r="Z874" s="275"/>
    </row>
    <row r="875" spans="1:26" ht="12.75" customHeight="1" x14ac:dyDescent="0.2">
      <c r="A875" s="275"/>
      <c r="B875" s="275"/>
      <c r="C875" s="275"/>
      <c r="D875" s="276"/>
      <c r="E875" s="276"/>
      <c r="F875" s="276"/>
      <c r="G875" s="276"/>
      <c r="H875" s="275"/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U875" s="275"/>
      <c r="V875" s="275"/>
      <c r="W875" s="275"/>
      <c r="X875" s="275"/>
      <c r="Y875" s="275"/>
      <c r="Z875" s="275"/>
    </row>
    <row r="876" spans="1:26" ht="12.75" customHeight="1" x14ac:dyDescent="0.2">
      <c r="A876" s="275"/>
      <c r="B876" s="275"/>
      <c r="C876" s="275"/>
      <c r="D876" s="276"/>
      <c r="E876" s="276"/>
      <c r="F876" s="276"/>
      <c r="G876" s="276"/>
      <c r="H876" s="275"/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U876" s="275"/>
      <c r="V876" s="275"/>
      <c r="W876" s="275"/>
      <c r="X876" s="275"/>
      <c r="Y876" s="275"/>
      <c r="Z876" s="275"/>
    </row>
    <row r="877" spans="1:26" ht="12.75" customHeight="1" x14ac:dyDescent="0.2">
      <c r="A877" s="275"/>
      <c r="B877" s="275"/>
      <c r="C877" s="275"/>
      <c r="D877" s="276"/>
      <c r="E877" s="276"/>
      <c r="F877" s="276"/>
      <c r="G877" s="276"/>
      <c r="H877" s="275"/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U877" s="275"/>
      <c r="V877" s="275"/>
      <c r="W877" s="275"/>
      <c r="X877" s="275"/>
      <c r="Y877" s="275"/>
      <c r="Z877" s="275"/>
    </row>
    <row r="878" spans="1:26" ht="12.75" customHeight="1" x14ac:dyDescent="0.2">
      <c r="A878" s="275"/>
      <c r="B878" s="275"/>
      <c r="C878" s="275"/>
      <c r="D878" s="276"/>
      <c r="E878" s="276"/>
      <c r="F878" s="276"/>
      <c r="G878" s="276"/>
      <c r="H878" s="275"/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U878" s="275"/>
      <c r="V878" s="275"/>
      <c r="W878" s="275"/>
      <c r="X878" s="275"/>
      <c r="Y878" s="275"/>
      <c r="Z878" s="275"/>
    </row>
    <row r="879" spans="1:26" ht="12.75" customHeight="1" x14ac:dyDescent="0.2">
      <c r="A879" s="275"/>
      <c r="B879" s="275"/>
      <c r="C879" s="275"/>
      <c r="D879" s="276"/>
      <c r="E879" s="276"/>
      <c r="F879" s="276"/>
      <c r="G879" s="276"/>
      <c r="H879" s="275"/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U879" s="275"/>
      <c r="V879" s="275"/>
      <c r="W879" s="275"/>
      <c r="X879" s="275"/>
      <c r="Y879" s="275"/>
      <c r="Z879" s="275"/>
    </row>
    <row r="880" spans="1:26" ht="12.75" customHeight="1" x14ac:dyDescent="0.2">
      <c r="A880" s="275"/>
      <c r="B880" s="275"/>
      <c r="C880" s="275"/>
      <c r="D880" s="276"/>
      <c r="E880" s="276"/>
      <c r="F880" s="276"/>
      <c r="G880" s="276"/>
      <c r="H880" s="275"/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U880" s="275"/>
      <c r="V880" s="275"/>
      <c r="W880" s="275"/>
      <c r="X880" s="275"/>
      <c r="Y880" s="275"/>
      <c r="Z880" s="275"/>
    </row>
    <row r="881" spans="1:26" ht="12.75" customHeight="1" x14ac:dyDescent="0.2">
      <c r="A881" s="275"/>
      <c r="B881" s="275"/>
      <c r="C881" s="275"/>
      <c r="D881" s="276"/>
      <c r="E881" s="276"/>
      <c r="F881" s="276"/>
      <c r="G881" s="276"/>
      <c r="H881" s="275"/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U881" s="275"/>
      <c r="V881" s="275"/>
      <c r="W881" s="275"/>
      <c r="X881" s="275"/>
      <c r="Y881" s="275"/>
      <c r="Z881" s="275"/>
    </row>
    <row r="882" spans="1:26" ht="12.75" customHeight="1" x14ac:dyDescent="0.2">
      <c r="A882" s="275"/>
      <c r="B882" s="275"/>
      <c r="C882" s="275"/>
      <c r="D882" s="276"/>
      <c r="E882" s="276"/>
      <c r="F882" s="276"/>
      <c r="G882" s="276"/>
      <c r="H882" s="275"/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U882" s="275"/>
      <c r="V882" s="275"/>
      <c r="W882" s="275"/>
      <c r="X882" s="275"/>
      <c r="Y882" s="275"/>
      <c r="Z882" s="275"/>
    </row>
    <row r="883" spans="1:26" ht="12.75" customHeight="1" x14ac:dyDescent="0.2">
      <c r="A883" s="275"/>
      <c r="B883" s="275"/>
      <c r="C883" s="275"/>
      <c r="D883" s="276"/>
      <c r="E883" s="276"/>
      <c r="F883" s="276"/>
      <c r="G883" s="276"/>
      <c r="H883" s="275"/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U883" s="275"/>
      <c r="V883" s="275"/>
      <c r="W883" s="275"/>
      <c r="X883" s="275"/>
      <c r="Y883" s="275"/>
      <c r="Z883" s="275"/>
    </row>
    <row r="884" spans="1:26" ht="12.75" customHeight="1" x14ac:dyDescent="0.2">
      <c r="A884" s="275"/>
      <c r="B884" s="275"/>
      <c r="C884" s="275"/>
      <c r="D884" s="276"/>
      <c r="E884" s="276"/>
      <c r="F884" s="276"/>
      <c r="G884" s="276"/>
      <c r="H884" s="275"/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U884" s="275"/>
      <c r="V884" s="275"/>
      <c r="W884" s="275"/>
      <c r="X884" s="275"/>
      <c r="Y884" s="275"/>
      <c r="Z884" s="275"/>
    </row>
    <row r="885" spans="1:26" ht="12.75" customHeight="1" x14ac:dyDescent="0.2">
      <c r="A885" s="275"/>
      <c r="B885" s="275"/>
      <c r="C885" s="275"/>
      <c r="D885" s="276"/>
      <c r="E885" s="276"/>
      <c r="F885" s="276"/>
      <c r="G885" s="276"/>
      <c r="H885" s="275"/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</row>
    <row r="886" spans="1:26" ht="12.75" customHeight="1" x14ac:dyDescent="0.2">
      <c r="A886" s="275"/>
      <c r="B886" s="275"/>
      <c r="C886" s="275"/>
      <c r="D886" s="276"/>
      <c r="E886" s="276"/>
      <c r="F886" s="276"/>
      <c r="G886" s="276"/>
      <c r="H886" s="275"/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U886" s="275"/>
      <c r="V886" s="275"/>
      <c r="W886" s="275"/>
      <c r="X886" s="275"/>
      <c r="Y886" s="275"/>
      <c r="Z886" s="275"/>
    </row>
    <row r="887" spans="1:26" ht="12.75" customHeight="1" x14ac:dyDescent="0.2">
      <c r="A887" s="275"/>
      <c r="B887" s="275"/>
      <c r="C887" s="275"/>
      <c r="D887" s="276"/>
      <c r="E887" s="276"/>
      <c r="F887" s="276"/>
      <c r="G887" s="276"/>
      <c r="H887" s="275"/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U887" s="275"/>
      <c r="V887" s="275"/>
      <c r="W887" s="275"/>
      <c r="X887" s="275"/>
      <c r="Y887" s="275"/>
      <c r="Z887" s="275"/>
    </row>
    <row r="888" spans="1:26" ht="12.75" customHeight="1" x14ac:dyDescent="0.2">
      <c r="A888" s="275"/>
      <c r="B888" s="275"/>
      <c r="C888" s="275"/>
      <c r="D888" s="276"/>
      <c r="E888" s="276"/>
      <c r="F888" s="276"/>
      <c r="G888" s="276"/>
      <c r="H888" s="275"/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U888" s="275"/>
      <c r="V888" s="275"/>
      <c r="W888" s="275"/>
      <c r="X888" s="275"/>
      <c r="Y888" s="275"/>
      <c r="Z888" s="275"/>
    </row>
    <row r="889" spans="1:26" ht="12.75" customHeight="1" x14ac:dyDescent="0.2">
      <c r="A889" s="275"/>
      <c r="B889" s="275"/>
      <c r="C889" s="275"/>
      <c r="D889" s="276"/>
      <c r="E889" s="276"/>
      <c r="F889" s="276"/>
      <c r="G889" s="276"/>
      <c r="H889" s="275"/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U889" s="275"/>
      <c r="V889" s="275"/>
      <c r="W889" s="275"/>
      <c r="X889" s="275"/>
      <c r="Y889" s="275"/>
      <c r="Z889" s="275"/>
    </row>
    <row r="890" spans="1:26" ht="12.75" customHeight="1" x14ac:dyDescent="0.2">
      <c r="A890" s="275"/>
      <c r="B890" s="275"/>
      <c r="C890" s="275"/>
      <c r="D890" s="276"/>
      <c r="E890" s="276"/>
      <c r="F890" s="276"/>
      <c r="G890" s="276"/>
      <c r="H890" s="275"/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U890" s="275"/>
      <c r="V890" s="275"/>
      <c r="W890" s="275"/>
      <c r="X890" s="275"/>
      <c r="Y890" s="275"/>
      <c r="Z890" s="275"/>
    </row>
    <row r="891" spans="1:26" ht="12.75" customHeight="1" x14ac:dyDescent="0.2">
      <c r="A891" s="275"/>
      <c r="B891" s="275"/>
      <c r="C891" s="275"/>
      <c r="D891" s="276"/>
      <c r="E891" s="276"/>
      <c r="F891" s="276"/>
      <c r="G891" s="276"/>
      <c r="H891" s="275"/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U891" s="275"/>
      <c r="V891" s="275"/>
      <c r="W891" s="275"/>
      <c r="X891" s="275"/>
      <c r="Y891" s="275"/>
      <c r="Z891" s="275"/>
    </row>
    <row r="892" spans="1:26" ht="12.75" customHeight="1" x14ac:dyDescent="0.2">
      <c r="A892" s="275"/>
      <c r="B892" s="275"/>
      <c r="C892" s="275"/>
      <c r="D892" s="276"/>
      <c r="E892" s="276"/>
      <c r="F892" s="276"/>
      <c r="G892" s="276"/>
      <c r="H892" s="275"/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U892" s="275"/>
      <c r="V892" s="275"/>
      <c r="W892" s="275"/>
      <c r="X892" s="275"/>
      <c r="Y892" s="275"/>
      <c r="Z892" s="275"/>
    </row>
    <row r="893" spans="1:26" ht="12.75" customHeight="1" x14ac:dyDescent="0.2">
      <c r="A893" s="275"/>
      <c r="B893" s="275"/>
      <c r="C893" s="275"/>
      <c r="D893" s="276"/>
      <c r="E893" s="276"/>
      <c r="F893" s="276"/>
      <c r="G893" s="276"/>
      <c r="H893" s="275"/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U893" s="275"/>
      <c r="V893" s="275"/>
      <c r="W893" s="275"/>
      <c r="X893" s="275"/>
      <c r="Y893" s="275"/>
      <c r="Z893" s="275"/>
    </row>
    <row r="894" spans="1:26" ht="12.75" customHeight="1" x14ac:dyDescent="0.2">
      <c r="A894" s="275"/>
      <c r="B894" s="275"/>
      <c r="C894" s="275"/>
      <c r="D894" s="276"/>
      <c r="E894" s="276"/>
      <c r="F894" s="276"/>
      <c r="G894" s="276"/>
      <c r="H894" s="275"/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U894" s="275"/>
      <c r="V894" s="275"/>
      <c r="W894" s="275"/>
      <c r="X894" s="275"/>
      <c r="Y894" s="275"/>
      <c r="Z894" s="275"/>
    </row>
    <row r="895" spans="1:26" ht="12.75" customHeight="1" x14ac:dyDescent="0.2">
      <c r="A895" s="275"/>
      <c r="B895" s="275"/>
      <c r="C895" s="275"/>
      <c r="D895" s="276"/>
      <c r="E895" s="276"/>
      <c r="F895" s="276"/>
      <c r="G895" s="276"/>
      <c r="H895" s="275"/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U895" s="275"/>
      <c r="V895" s="275"/>
      <c r="W895" s="275"/>
      <c r="X895" s="275"/>
      <c r="Y895" s="275"/>
      <c r="Z895" s="275"/>
    </row>
    <row r="896" spans="1:26" ht="12.75" customHeight="1" x14ac:dyDescent="0.2">
      <c r="A896" s="275"/>
      <c r="B896" s="275"/>
      <c r="C896" s="275"/>
      <c r="D896" s="276"/>
      <c r="E896" s="276"/>
      <c r="F896" s="276"/>
      <c r="G896" s="276"/>
      <c r="H896" s="275"/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U896" s="275"/>
      <c r="V896" s="275"/>
      <c r="W896" s="275"/>
      <c r="X896" s="275"/>
      <c r="Y896" s="275"/>
      <c r="Z896" s="275"/>
    </row>
    <row r="897" spans="1:26" ht="12.75" customHeight="1" x14ac:dyDescent="0.2">
      <c r="A897" s="275"/>
      <c r="B897" s="275"/>
      <c r="C897" s="275"/>
      <c r="D897" s="276"/>
      <c r="E897" s="276"/>
      <c r="F897" s="276"/>
      <c r="G897" s="276"/>
      <c r="H897" s="275"/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U897" s="275"/>
      <c r="V897" s="275"/>
      <c r="W897" s="275"/>
      <c r="X897" s="275"/>
      <c r="Y897" s="275"/>
      <c r="Z897" s="275"/>
    </row>
    <row r="898" spans="1:26" ht="12.75" customHeight="1" x14ac:dyDescent="0.2">
      <c r="A898" s="275"/>
      <c r="B898" s="275"/>
      <c r="C898" s="275"/>
      <c r="D898" s="276"/>
      <c r="E898" s="276"/>
      <c r="F898" s="276"/>
      <c r="G898" s="276"/>
      <c r="H898" s="275"/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U898" s="275"/>
      <c r="V898" s="275"/>
      <c r="W898" s="275"/>
      <c r="X898" s="275"/>
      <c r="Y898" s="275"/>
      <c r="Z898" s="275"/>
    </row>
    <row r="899" spans="1:26" ht="12.75" customHeight="1" x14ac:dyDescent="0.2">
      <c r="A899" s="275"/>
      <c r="B899" s="275"/>
      <c r="C899" s="275"/>
      <c r="D899" s="276"/>
      <c r="E899" s="276"/>
      <c r="F899" s="276"/>
      <c r="G899" s="276"/>
      <c r="H899" s="275"/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U899" s="275"/>
      <c r="V899" s="275"/>
      <c r="W899" s="275"/>
      <c r="X899" s="275"/>
      <c r="Y899" s="275"/>
      <c r="Z899" s="275"/>
    </row>
    <row r="900" spans="1:26" ht="12.75" customHeight="1" x14ac:dyDescent="0.2">
      <c r="A900" s="275"/>
      <c r="B900" s="275"/>
      <c r="C900" s="275"/>
      <c r="D900" s="276"/>
      <c r="E900" s="276"/>
      <c r="F900" s="276"/>
      <c r="G900" s="276"/>
      <c r="H900" s="275"/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U900" s="275"/>
      <c r="V900" s="275"/>
      <c r="W900" s="275"/>
      <c r="X900" s="275"/>
      <c r="Y900" s="275"/>
      <c r="Z900" s="275"/>
    </row>
    <row r="901" spans="1:26" ht="12.75" customHeight="1" x14ac:dyDescent="0.2">
      <c r="A901" s="275"/>
      <c r="B901" s="275"/>
      <c r="C901" s="275"/>
      <c r="D901" s="276"/>
      <c r="E901" s="276"/>
      <c r="F901" s="276"/>
      <c r="G901" s="276"/>
      <c r="H901" s="275"/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U901" s="275"/>
      <c r="V901" s="275"/>
      <c r="W901" s="275"/>
      <c r="X901" s="275"/>
      <c r="Y901" s="275"/>
      <c r="Z901" s="275"/>
    </row>
    <row r="902" spans="1:26" ht="12.75" customHeight="1" x14ac:dyDescent="0.2">
      <c r="A902" s="275"/>
      <c r="B902" s="275"/>
      <c r="C902" s="275"/>
      <c r="D902" s="276"/>
      <c r="E902" s="276"/>
      <c r="F902" s="276"/>
      <c r="G902" s="276"/>
      <c r="H902" s="275"/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U902" s="275"/>
      <c r="V902" s="275"/>
      <c r="W902" s="275"/>
      <c r="X902" s="275"/>
      <c r="Y902" s="275"/>
      <c r="Z902" s="275"/>
    </row>
    <row r="903" spans="1:26" ht="12.75" customHeight="1" x14ac:dyDescent="0.2">
      <c r="A903" s="275"/>
      <c r="B903" s="275"/>
      <c r="C903" s="275"/>
      <c r="D903" s="276"/>
      <c r="E903" s="276"/>
      <c r="F903" s="276"/>
      <c r="G903" s="276"/>
      <c r="H903" s="275"/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U903" s="275"/>
      <c r="V903" s="275"/>
      <c r="W903" s="275"/>
      <c r="X903" s="275"/>
      <c r="Y903" s="275"/>
      <c r="Z903" s="275"/>
    </row>
    <row r="904" spans="1:26" ht="12.75" customHeight="1" x14ac:dyDescent="0.2">
      <c r="A904" s="275"/>
      <c r="B904" s="275"/>
      <c r="C904" s="275"/>
      <c r="D904" s="276"/>
      <c r="E904" s="276"/>
      <c r="F904" s="276"/>
      <c r="G904" s="276"/>
      <c r="H904" s="275"/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U904" s="275"/>
      <c r="V904" s="275"/>
      <c r="W904" s="275"/>
      <c r="X904" s="275"/>
      <c r="Y904" s="275"/>
      <c r="Z904" s="275"/>
    </row>
    <row r="905" spans="1:26" ht="12.75" customHeight="1" x14ac:dyDescent="0.2">
      <c r="A905" s="275"/>
      <c r="B905" s="275"/>
      <c r="C905" s="275"/>
      <c r="D905" s="276"/>
      <c r="E905" s="276"/>
      <c r="F905" s="276"/>
      <c r="G905" s="276"/>
      <c r="H905" s="275"/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U905" s="275"/>
      <c r="V905" s="275"/>
      <c r="W905" s="275"/>
      <c r="X905" s="275"/>
      <c r="Y905" s="275"/>
      <c r="Z905" s="275"/>
    </row>
    <row r="906" spans="1:26" ht="12.75" customHeight="1" x14ac:dyDescent="0.2">
      <c r="A906" s="275"/>
      <c r="B906" s="275"/>
      <c r="C906" s="275"/>
      <c r="D906" s="276"/>
      <c r="E906" s="276"/>
      <c r="F906" s="276"/>
      <c r="G906" s="276"/>
      <c r="H906" s="275"/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</row>
    <row r="907" spans="1:26" ht="12.75" customHeight="1" x14ac:dyDescent="0.2">
      <c r="A907" s="275"/>
      <c r="B907" s="275"/>
      <c r="C907" s="275"/>
      <c r="D907" s="276"/>
      <c r="E907" s="276"/>
      <c r="F907" s="276"/>
      <c r="G907" s="276"/>
      <c r="H907" s="275"/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U907" s="275"/>
      <c r="V907" s="275"/>
      <c r="W907" s="275"/>
      <c r="X907" s="275"/>
      <c r="Y907" s="275"/>
      <c r="Z907" s="275"/>
    </row>
    <row r="908" spans="1:26" ht="12.75" customHeight="1" x14ac:dyDescent="0.2">
      <c r="A908" s="275"/>
      <c r="B908" s="275"/>
      <c r="C908" s="275"/>
      <c r="D908" s="276"/>
      <c r="E908" s="276"/>
      <c r="F908" s="276"/>
      <c r="G908" s="276"/>
      <c r="H908" s="275"/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U908" s="275"/>
      <c r="V908" s="275"/>
      <c r="W908" s="275"/>
      <c r="X908" s="275"/>
      <c r="Y908" s="275"/>
      <c r="Z908" s="275"/>
    </row>
    <row r="909" spans="1:26" ht="12.75" customHeight="1" x14ac:dyDescent="0.2">
      <c r="A909" s="275"/>
      <c r="B909" s="275"/>
      <c r="C909" s="275"/>
      <c r="D909" s="276"/>
      <c r="E909" s="276"/>
      <c r="F909" s="276"/>
      <c r="G909" s="276"/>
      <c r="H909" s="275"/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U909" s="275"/>
      <c r="V909" s="275"/>
      <c r="W909" s="275"/>
      <c r="X909" s="275"/>
      <c r="Y909" s="275"/>
      <c r="Z909" s="275"/>
    </row>
    <row r="910" spans="1:26" ht="12.75" customHeight="1" x14ac:dyDescent="0.2">
      <c r="A910" s="275"/>
      <c r="B910" s="275"/>
      <c r="C910" s="275"/>
      <c r="D910" s="276"/>
      <c r="E910" s="276"/>
      <c r="F910" s="276"/>
      <c r="G910" s="276"/>
      <c r="H910" s="275"/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U910" s="275"/>
      <c r="V910" s="275"/>
      <c r="W910" s="275"/>
      <c r="X910" s="275"/>
      <c r="Y910" s="275"/>
      <c r="Z910" s="275"/>
    </row>
    <row r="911" spans="1:26" ht="12.75" customHeight="1" x14ac:dyDescent="0.2">
      <c r="A911" s="275"/>
      <c r="B911" s="275"/>
      <c r="C911" s="275"/>
      <c r="D911" s="276"/>
      <c r="E911" s="276"/>
      <c r="F911" s="276"/>
      <c r="G911" s="276"/>
      <c r="H911" s="275"/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U911" s="275"/>
      <c r="V911" s="275"/>
      <c r="W911" s="275"/>
      <c r="X911" s="275"/>
      <c r="Y911" s="275"/>
      <c r="Z911" s="275"/>
    </row>
    <row r="912" spans="1:26" ht="12.75" customHeight="1" x14ac:dyDescent="0.2">
      <c r="A912" s="275"/>
      <c r="B912" s="275"/>
      <c r="C912" s="275"/>
      <c r="D912" s="276"/>
      <c r="E912" s="276"/>
      <c r="F912" s="276"/>
      <c r="G912" s="276"/>
      <c r="H912" s="275"/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U912" s="275"/>
      <c r="V912" s="275"/>
      <c r="W912" s="275"/>
      <c r="X912" s="275"/>
      <c r="Y912" s="275"/>
      <c r="Z912" s="275"/>
    </row>
    <row r="913" spans="1:26" ht="12.75" customHeight="1" x14ac:dyDescent="0.2">
      <c r="A913" s="275"/>
      <c r="B913" s="275"/>
      <c r="C913" s="275"/>
      <c r="D913" s="276"/>
      <c r="E913" s="276"/>
      <c r="F913" s="276"/>
      <c r="G913" s="276"/>
      <c r="H913" s="275"/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U913" s="275"/>
      <c r="V913" s="275"/>
      <c r="W913" s="275"/>
      <c r="X913" s="275"/>
      <c r="Y913" s="275"/>
      <c r="Z913" s="275"/>
    </row>
    <row r="914" spans="1:26" ht="12.75" customHeight="1" x14ac:dyDescent="0.2">
      <c r="A914" s="275"/>
      <c r="B914" s="275"/>
      <c r="C914" s="275"/>
      <c r="D914" s="276"/>
      <c r="E914" s="276"/>
      <c r="F914" s="276"/>
      <c r="G914" s="276"/>
      <c r="H914" s="275"/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U914" s="275"/>
      <c r="V914" s="275"/>
      <c r="W914" s="275"/>
      <c r="X914" s="275"/>
      <c r="Y914" s="275"/>
      <c r="Z914" s="275"/>
    </row>
    <row r="915" spans="1:26" ht="12.75" customHeight="1" x14ac:dyDescent="0.2">
      <c r="A915" s="275"/>
      <c r="B915" s="275"/>
      <c r="C915" s="275"/>
      <c r="D915" s="276"/>
      <c r="E915" s="276"/>
      <c r="F915" s="276"/>
      <c r="G915" s="276"/>
      <c r="H915" s="275"/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U915" s="275"/>
      <c r="V915" s="275"/>
      <c r="W915" s="275"/>
      <c r="X915" s="275"/>
      <c r="Y915" s="275"/>
      <c r="Z915" s="275"/>
    </row>
    <row r="916" spans="1:26" ht="12.75" customHeight="1" x14ac:dyDescent="0.2">
      <c r="A916" s="275"/>
      <c r="B916" s="275"/>
      <c r="C916" s="275"/>
      <c r="D916" s="276"/>
      <c r="E916" s="276"/>
      <c r="F916" s="276"/>
      <c r="G916" s="276"/>
      <c r="H916" s="275"/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U916" s="275"/>
      <c r="V916" s="275"/>
      <c r="W916" s="275"/>
      <c r="X916" s="275"/>
      <c r="Y916" s="275"/>
      <c r="Z916" s="275"/>
    </row>
    <row r="917" spans="1:26" ht="12.75" customHeight="1" x14ac:dyDescent="0.2">
      <c r="A917" s="275"/>
      <c r="B917" s="275"/>
      <c r="C917" s="275"/>
      <c r="D917" s="276"/>
      <c r="E917" s="276"/>
      <c r="F917" s="276"/>
      <c r="G917" s="276"/>
      <c r="H917" s="275"/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U917" s="275"/>
      <c r="V917" s="275"/>
      <c r="W917" s="275"/>
      <c r="X917" s="275"/>
      <c r="Y917" s="275"/>
      <c r="Z917" s="275"/>
    </row>
    <row r="918" spans="1:26" ht="12.75" customHeight="1" x14ac:dyDescent="0.2">
      <c r="A918" s="275"/>
      <c r="B918" s="275"/>
      <c r="C918" s="275"/>
      <c r="D918" s="276"/>
      <c r="E918" s="276"/>
      <c r="F918" s="276"/>
      <c r="G918" s="276"/>
      <c r="H918" s="275"/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U918" s="275"/>
      <c r="V918" s="275"/>
      <c r="W918" s="275"/>
      <c r="X918" s="275"/>
      <c r="Y918" s="275"/>
      <c r="Z918" s="275"/>
    </row>
    <row r="919" spans="1:26" ht="12.75" customHeight="1" x14ac:dyDescent="0.2">
      <c r="A919" s="275"/>
      <c r="B919" s="275"/>
      <c r="C919" s="275"/>
      <c r="D919" s="276"/>
      <c r="E919" s="276"/>
      <c r="F919" s="276"/>
      <c r="G919" s="276"/>
      <c r="H919" s="275"/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U919" s="275"/>
      <c r="V919" s="275"/>
      <c r="W919" s="275"/>
      <c r="X919" s="275"/>
      <c r="Y919" s="275"/>
      <c r="Z919" s="275"/>
    </row>
    <row r="920" spans="1:26" ht="12.75" customHeight="1" x14ac:dyDescent="0.2">
      <c r="A920" s="275"/>
      <c r="B920" s="275"/>
      <c r="C920" s="275"/>
      <c r="D920" s="276"/>
      <c r="E920" s="276"/>
      <c r="F920" s="276"/>
      <c r="G920" s="276"/>
      <c r="H920" s="275"/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U920" s="275"/>
      <c r="V920" s="275"/>
      <c r="W920" s="275"/>
      <c r="X920" s="275"/>
      <c r="Y920" s="275"/>
      <c r="Z920" s="275"/>
    </row>
    <row r="921" spans="1:26" ht="12.75" customHeight="1" x14ac:dyDescent="0.2">
      <c r="A921" s="275"/>
      <c r="B921" s="275"/>
      <c r="C921" s="275"/>
      <c r="D921" s="276"/>
      <c r="E921" s="276"/>
      <c r="F921" s="276"/>
      <c r="G921" s="276"/>
      <c r="H921" s="275"/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U921" s="275"/>
      <c r="V921" s="275"/>
      <c r="W921" s="275"/>
      <c r="X921" s="275"/>
      <c r="Y921" s="275"/>
      <c r="Z921" s="275"/>
    </row>
    <row r="922" spans="1:26" ht="12.75" customHeight="1" x14ac:dyDescent="0.2">
      <c r="A922" s="275"/>
      <c r="B922" s="275"/>
      <c r="C922" s="275"/>
      <c r="D922" s="276"/>
      <c r="E922" s="276"/>
      <c r="F922" s="276"/>
      <c r="G922" s="276"/>
      <c r="H922" s="275"/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U922" s="275"/>
      <c r="V922" s="275"/>
      <c r="W922" s="275"/>
      <c r="X922" s="275"/>
      <c r="Y922" s="275"/>
      <c r="Z922" s="275"/>
    </row>
    <row r="923" spans="1:26" ht="12.75" customHeight="1" x14ac:dyDescent="0.2">
      <c r="A923" s="275"/>
      <c r="B923" s="275"/>
      <c r="C923" s="275"/>
      <c r="D923" s="276"/>
      <c r="E923" s="276"/>
      <c r="F923" s="276"/>
      <c r="G923" s="276"/>
      <c r="H923" s="275"/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U923" s="275"/>
      <c r="V923" s="275"/>
      <c r="W923" s="275"/>
      <c r="X923" s="275"/>
      <c r="Y923" s="275"/>
      <c r="Z923" s="275"/>
    </row>
    <row r="924" spans="1:26" ht="12.75" customHeight="1" x14ac:dyDescent="0.2">
      <c r="A924" s="275"/>
      <c r="B924" s="275"/>
      <c r="C924" s="275"/>
      <c r="D924" s="276"/>
      <c r="E924" s="276"/>
      <c r="F924" s="276"/>
      <c r="G924" s="276"/>
      <c r="H924" s="275"/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U924" s="275"/>
      <c r="V924" s="275"/>
      <c r="W924" s="275"/>
      <c r="X924" s="275"/>
      <c r="Y924" s="275"/>
      <c r="Z924" s="275"/>
    </row>
    <row r="925" spans="1:26" ht="12.75" customHeight="1" x14ac:dyDescent="0.2">
      <c r="A925" s="275"/>
      <c r="B925" s="275"/>
      <c r="C925" s="275"/>
      <c r="D925" s="276"/>
      <c r="E925" s="276"/>
      <c r="F925" s="276"/>
      <c r="G925" s="276"/>
      <c r="H925" s="275"/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U925" s="275"/>
      <c r="V925" s="275"/>
      <c r="W925" s="275"/>
      <c r="X925" s="275"/>
      <c r="Y925" s="275"/>
      <c r="Z925" s="275"/>
    </row>
    <row r="926" spans="1:26" ht="12.75" customHeight="1" x14ac:dyDescent="0.2">
      <c r="A926" s="275"/>
      <c r="B926" s="275"/>
      <c r="C926" s="275"/>
      <c r="D926" s="276"/>
      <c r="E926" s="276"/>
      <c r="F926" s="276"/>
      <c r="G926" s="276"/>
      <c r="H926" s="275"/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U926" s="275"/>
      <c r="V926" s="275"/>
      <c r="W926" s="275"/>
      <c r="X926" s="275"/>
      <c r="Y926" s="275"/>
      <c r="Z926" s="275"/>
    </row>
    <row r="927" spans="1:26" ht="12.75" customHeight="1" x14ac:dyDescent="0.2">
      <c r="A927" s="275"/>
      <c r="B927" s="275"/>
      <c r="C927" s="275"/>
      <c r="D927" s="276"/>
      <c r="E927" s="276"/>
      <c r="F927" s="276"/>
      <c r="G927" s="276"/>
      <c r="H927" s="275"/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U927" s="275"/>
      <c r="V927" s="275"/>
      <c r="W927" s="275"/>
      <c r="X927" s="275"/>
      <c r="Y927" s="275"/>
      <c r="Z927" s="275"/>
    </row>
    <row r="928" spans="1:26" ht="12.75" customHeight="1" x14ac:dyDescent="0.2">
      <c r="A928" s="275"/>
      <c r="B928" s="275"/>
      <c r="C928" s="275"/>
      <c r="D928" s="276"/>
      <c r="E928" s="276"/>
      <c r="F928" s="276"/>
      <c r="G928" s="276"/>
      <c r="H928" s="275"/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U928" s="275"/>
      <c r="V928" s="275"/>
      <c r="W928" s="275"/>
      <c r="X928" s="275"/>
      <c r="Y928" s="275"/>
      <c r="Z928" s="275"/>
    </row>
    <row r="929" spans="1:26" ht="12.75" customHeight="1" x14ac:dyDescent="0.2">
      <c r="A929" s="275"/>
      <c r="B929" s="275"/>
      <c r="C929" s="275"/>
      <c r="D929" s="276"/>
      <c r="E929" s="276"/>
      <c r="F929" s="276"/>
      <c r="G929" s="276"/>
      <c r="H929" s="275"/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U929" s="275"/>
      <c r="V929" s="275"/>
      <c r="W929" s="275"/>
      <c r="X929" s="275"/>
      <c r="Y929" s="275"/>
      <c r="Z929" s="275"/>
    </row>
    <row r="930" spans="1:26" ht="12.75" customHeight="1" x14ac:dyDescent="0.2">
      <c r="A930" s="275"/>
      <c r="B930" s="275"/>
      <c r="C930" s="275"/>
      <c r="D930" s="276"/>
      <c r="E930" s="276"/>
      <c r="F930" s="276"/>
      <c r="G930" s="276"/>
      <c r="H930" s="275"/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U930" s="275"/>
      <c r="V930" s="275"/>
      <c r="W930" s="275"/>
      <c r="X930" s="275"/>
      <c r="Y930" s="275"/>
      <c r="Z930" s="275"/>
    </row>
    <row r="931" spans="1:26" ht="12.75" customHeight="1" x14ac:dyDescent="0.2">
      <c r="A931" s="275"/>
      <c r="B931" s="275"/>
      <c r="C931" s="275"/>
      <c r="D931" s="276"/>
      <c r="E931" s="276"/>
      <c r="F931" s="276"/>
      <c r="G931" s="276"/>
      <c r="H931" s="275"/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U931" s="275"/>
      <c r="V931" s="275"/>
      <c r="W931" s="275"/>
      <c r="X931" s="275"/>
      <c r="Y931" s="275"/>
      <c r="Z931" s="275"/>
    </row>
    <row r="932" spans="1:26" ht="12.75" customHeight="1" x14ac:dyDescent="0.2">
      <c r="A932" s="275"/>
      <c r="B932" s="275"/>
      <c r="C932" s="275"/>
      <c r="D932" s="276"/>
      <c r="E932" s="276"/>
      <c r="F932" s="276"/>
      <c r="G932" s="276"/>
      <c r="H932" s="275"/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U932" s="275"/>
      <c r="V932" s="275"/>
      <c r="W932" s="275"/>
      <c r="X932" s="275"/>
      <c r="Y932" s="275"/>
      <c r="Z932" s="275"/>
    </row>
    <row r="933" spans="1:26" ht="12.75" customHeight="1" x14ac:dyDescent="0.2">
      <c r="A933" s="275"/>
      <c r="B933" s="275"/>
      <c r="C933" s="275"/>
      <c r="D933" s="276"/>
      <c r="E933" s="276"/>
      <c r="F933" s="276"/>
      <c r="G933" s="276"/>
      <c r="H933" s="275"/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U933" s="275"/>
      <c r="V933" s="275"/>
      <c r="W933" s="275"/>
      <c r="X933" s="275"/>
      <c r="Y933" s="275"/>
      <c r="Z933" s="275"/>
    </row>
    <row r="934" spans="1:26" ht="12.75" customHeight="1" x14ac:dyDescent="0.2">
      <c r="A934" s="275"/>
      <c r="B934" s="275"/>
      <c r="C934" s="275"/>
      <c r="D934" s="276"/>
      <c r="E934" s="276"/>
      <c r="F934" s="276"/>
      <c r="G934" s="276"/>
      <c r="H934" s="275"/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U934" s="275"/>
      <c r="V934" s="275"/>
      <c r="W934" s="275"/>
      <c r="X934" s="275"/>
      <c r="Y934" s="275"/>
      <c r="Z934" s="275"/>
    </row>
    <row r="935" spans="1:26" ht="12.75" customHeight="1" x14ac:dyDescent="0.2">
      <c r="A935" s="275"/>
      <c r="B935" s="275"/>
      <c r="C935" s="275"/>
      <c r="D935" s="276"/>
      <c r="E935" s="276"/>
      <c r="F935" s="276"/>
      <c r="G935" s="276"/>
      <c r="H935" s="275"/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U935" s="275"/>
      <c r="V935" s="275"/>
      <c r="W935" s="275"/>
      <c r="X935" s="275"/>
      <c r="Y935" s="275"/>
      <c r="Z935" s="275"/>
    </row>
    <row r="936" spans="1:26" ht="12.75" customHeight="1" x14ac:dyDescent="0.2">
      <c r="A936" s="275"/>
      <c r="B936" s="275"/>
      <c r="C936" s="275"/>
      <c r="D936" s="276"/>
      <c r="E936" s="276"/>
      <c r="F936" s="276"/>
      <c r="G936" s="276"/>
      <c r="H936" s="275"/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U936" s="275"/>
      <c r="V936" s="275"/>
      <c r="W936" s="275"/>
      <c r="X936" s="275"/>
      <c r="Y936" s="275"/>
      <c r="Z936" s="275"/>
    </row>
    <row r="937" spans="1:26" ht="12.75" customHeight="1" x14ac:dyDescent="0.2">
      <c r="A937" s="275"/>
      <c r="B937" s="275"/>
      <c r="C937" s="275"/>
      <c r="D937" s="276"/>
      <c r="E937" s="276"/>
      <c r="F937" s="276"/>
      <c r="G937" s="276"/>
      <c r="H937" s="275"/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U937" s="275"/>
      <c r="V937" s="275"/>
      <c r="W937" s="275"/>
      <c r="X937" s="275"/>
      <c r="Y937" s="275"/>
      <c r="Z937" s="275"/>
    </row>
    <row r="938" spans="1:26" ht="12.75" customHeight="1" x14ac:dyDescent="0.2">
      <c r="A938" s="275"/>
      <c r="B938" s="275"/>
      <c r="C938" s="275"/>
      <c r="D938" s="276"/>
      <c r="E938" s="276"/>
      <c r="F938" s="276"/>
      <c r="G938" s="276"/>
      <c r="H938" s="275"/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U938" s="275"/>
      <c r="V938" s="275"/>
      <c r="W938" s="275"/>
      <c r="X938" s="275"/>
      <c r="Y938" s="275"/>
      <c r="Z938" s="275"/>
    </row>
    <row r="939" spans="1:26" ht="12.75" customHeight="1" x14ac:dyDescent="0.2">
      <c r="A939" s="275"/>
      <c r="B939" s="275"/>
      <c r="C939" s="275"/>
      <c r="D939" s="276"/>
      <c r="E939" s="276"/>
      <c r="F939" s="276"/>
      <c r="G939" s="276"/>
      <c r="H939" s="275"/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U939" s="275"/>
      <c r="V939" s="275"/>
      <c r="W939" s="275"/>
      <c r="X939" s="275"/>
      <c r="Y939" s="275"/>
      <c r="Z939" s="275"/>
    </row>
    <row r="940" spans="1:26" ht="12.75" customHeight="1" x14ac:dyDescent="0.2">
      <c r="A940" s="275"/>
      <c r="B940" s="275"/>
      <c r="C940" s="275"/>
      <c r="D940" s="276"/>
      <c r="E940" s="276"/>
      <c r="F940" s="276"/>
      <c r="G940" s="276"/>
      <c r="H940" s="275"/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U940" s="275"/>
      <c r="V940" s="275"/>
      <c r="W940" s="275"/>
      <c r="X940" s="275"/>
      <c r="Y940" s="275"/>
      <c r="Z940" s="275"/>
    </row>
    <row r="941" spans="1:26" ht="12.75" customHeight="1" x14ac:dyDescent="0.2">
      <c r="A941" s="275"/>
      <c r="B941" s="275"/>
      <c r="C941" s="275"/>
      <c r="D941" s="276"/>
      <c r="E941" s="276"/>
      <c r="F941" s="276"/>
      <c r="G941" s="276"/>
      <c r="H941" s="275"/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U941" s="275"/>
      <c r="V941" s="275"/>
      <c r="W941" s="275"/>
      <c r="X941" s="275"/>
      <c r="Y941" s="275"/>
      <c r="Z941" s="275"/>
    </row>
    <row r="942" spans="1:26" ht="12.75" customHeight="1" x14ac:dyDescent="0.2">
      <c r="A942" s="275"/>
      <c r="B942" s="275"/>
      <c r="C942" s="275"/>
      <c r="D942" s="276"/>
      <c r="E942" s="276"/>
      <c r="F942" s="276"/>
      <c r="G942" s="276"/>
      <c r="H942" s="275"/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U942" s="275"/>
      <c r="V942" s="275"/>
      <c r="W942" s="275"/>
      <c r="X942" s="275"/>
      <c r="Y942" s="275"/>
      <c r="Z942" s="275"/>
    </row>
    <row r="943" spans="1:26" ht="12.75" customHeight="1" x14ac:dyDescent="0.2">
      <c r="A943" s="275"/>
      <c r="B943" s="275"/>
      <c r="C943" s="275"/>
      <c r="D943" s="276"/>
      <c r="E943" s="276"/>
      <c r="F943" s="276"/>
      <c r="G943" s="276"/>
      <c r="H943" s="275"/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U943" s="275"/>
      <c r="V943" s="275"/>
      <c r="W943" s="275"/>
      <c r="X943" s="275"/>
      <c r="Y943" s="275"/>
      <c r="Z943" s="275"/>
    </row>
    <row r="944" spans="1:26" ht="12.75" customHeight="1" x14ac:dyDescent="0.2">
      <c r="A944" s="275"/>
      <c r="B944" s="275"/>
      <c r="C944" s="275"/>
      <c r="D944" s="276"/>
      <c r="E944" s="276"/>
      <c r="F944" s="276"/>
      <c r="G944" s="276"/>
      <c r="H944" s="275"/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U944" s="275"/>
      <c r="V944" s="275"/>
      <c r="W944" s="275"/>
      <c r="X944" s="275"/>
      <c r="Y944" s="275"/>
      <c r="Z944" s="275"/>
    </row>
    <row r="945" spans="1:26" ht="12.75" customHeight="1" x14ac:dyDescent="0.2">
      <c r="A945" s="275"/>
      <c r="B945" s="275"/>
      <c r="C945" s="275"/>
      <c r="D945" s="276"/>
      <c r="E945" s="276"/>
      <c r="F945" s="276"/>
      <c r="G945" s="276"/>
      <c r="H945" s="275"/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U945" s="275"/>
      <c r="V945" s="275"/>
      <c r="W945" s="275"/>
      <c r="X945" s="275"/>
      <c r="Y945" s="275"/>
      <c r="Z945" s="275"/>
    </row>
    <row r="946" spans="1:26" ht="12.75" customHeight="1" x14ac:dyDescent="0.2">
      <c r="A946" s="275"/>
      <c r="B946" s="275"/>
      <c r="C946" s="275"/>
      <c r="D946" s="276"/>
      <c r="E946" s="276"/>
      <c r="F946" s="276"/>
      <c r="G946" s="276"/>
      <c r="H946" s="275"/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U946" s="275"/>
      <c r="V946" s="275"/>
      <c r="W946" s="275"/>
      <c r="X946" s="275"/>
      <c r="Y946" s="275"/>
      <c r="Z946" s="275"/>
    </row>
    <row r="947" spans="1:26" ht="12.75" customHeight="1" x14ac:dyDescent="0.2">
      <c r="A947" s="275"/>
      <c r="B947" s="275"/>
      <c r="C947" s="275"/>
      <c r="D947" s="276"/>
      <c r="E947" s="276"/>
      <c r="F947" s="276"/>
      <c r="G947" s="276"/>
      <c r="H947" s="275"/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U947" s="275"/>
      <c r="V947" s="275"/>
      <c r="W947" s="275"/>
      <c r="X947" s="275"/>
      <c r="Y947" s="275"/>
      <c r="Z947" s="275"/>
    </row>
    <row r="948" spans="1:26" ht="12.75" customHeight="1" x14ac:dyDescent="0.2">
      <c r="A948" s="275"/>
      <c r="B948" s="275"/>
      <c r="C948" s="275"/>
      <c r="D948" s="276"/>
      <c r="E948" s="276"/>
      <c r="F948" s="276"/>
      <c r="G948" s="276"/>
      <c r="H948" s="275"/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U948" s="275"/>
      <c r="V948" s="275"/>
      <c r="W948" s="275"/>
      <c r="X948" s="275"/>
      <c r="Y948" s="275"/>
      <c r="Z948" s="275"/>
    </row>
    <row r="949" spans="1:26" ht="12.75" customHeight="1" x14ac:dyDescent="0.2">
      <c r="A949" s="275"/>
      <c r="B949" s="275"/>
      <c r="C949" s="275"/>
      <c r="D949" s="276"/>
      <c r="E949" s="276"/>
      <c r="F949" s="276"/>
      <c r="G949" s="276"/>
      <c r="H949" s="275"/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U949" s="275"/>
      <c r="V949" s="275"/>
      <c r="W949" s="275"/>
      <c r="X949" s="275"/>
      <c r="Y949" s="275"/>
      <c r="Z949" s="275"/>
    </row>
    <row r="950" spans="1:26" ht="12.75" customHeight="1" x14ac:dyDescent="0.2">
      <c r="A950" s="275"/>
      <c r="B950" s="275"/>
      <c r="C950" s="275"/>
      <c r="D950" s="276"/>
      <c r="E950" s="276"/>
      <c r="F950" s="276"/>
      <c r="G950" s="276"/>
      <c r="H950" s="275"/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U950" s="275"/>
      <c r="V950" s="275"/>
      <c r="W950" s="275"/>
      <c r="X950" s="275"/>
      <c r="Y950" s="275"/>
      <c r="Z950" s="275"/>
    </row>
    <row r="951" spans="1:26" ht="12.75" customHeight="1" x14ac:dyDescent="0.2">
      <c r="A951" s="275"/>
      <c r="B951" s="275"/>
      <c r="C951" s="275"/>
      <c r="D951" s="276"/>
      <c r="E951" s="276"/>
      <c r="F951" s="276"/>
      <c r="G951" s="276"/>
      <c r="H951" s="275"/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U951" s="275"/>
      <c r="V951" s="275"/>
      <c r="W951" s="275"/>
      <c r="X951" s="275"/>
      <c r="Y951" s="275"/>
      <c r="Z951" s="275"/>
    </row>
    <row r="952" spans="1:26" ht="12.75" customHeight="1" x14ac:dyDescent="0.2">
      <c r="A952" s="275"/>
      <c r="B952" s="275"/>
      <c r="C952" s="275"/>
      <c r="D952" s="276"/>
      <c r="E952" s="276"/>
      <c r="F952" s="276"/>
      <c r="G952" s="276"/>
      <c r="H952" s="275"/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U952" s="275"/>
      <c r="V952" s="275"/>
      <c r="W952" s="275"/>
      <c r="X952" s="275"/>
      <c r="Y952" s="275"/>
      <c r="Z952" s="275"/>
    </row>
    <row r="953" spans="1:26" ht="12.75" customHeight="1" x14ac:dyDescent="0.2">
      <c r="A953" s="275"/>
      <c r="B953" s="275"/>
      <c r="C953" s="275"/>
      <c r="D953" s="276"/>
      <c r="E953" s="276"/>
      <c r="F953" s="276"/>
      <c r="G953" s="276"/>
      <c r="H953" s="275"/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U953" s="275"/>
      <c r="V953" s="275"/>
      <c r="W953" s="275"/>
      <c r="X953" s="275"/>
      <c r="Y953" s="275"/>
      <c r="Z953" s="275"/>
    </row>
    <row r="954" spans="1:26" ht="12.75" customHeight="1" x14ac:dyDescent="0.2">
      <c r="A954" s="275"/>
      <c r="B954" s="275"/>
      <c r="C954" s="275"/>
      <c r="D954" s="276"/>
      <c r="E954" s="276"/>
      <c r="F954" s="276"/>
      <c r="G954" s="276"/>
      <c r="H954" s="275"/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U954" s="275"/>
      <c r="V954" s="275"/>
      <c r="W954" s="275"/>
      <c r="X954" s="275"/>
      <c r="Y954" s="275"/>
      <c r="Z954" s="275"/>
    </row>
    <row r="955" spans="1:26" ht="12.75" customHeight="1" x14ac:dyDescent="0.2">
      <c r="A955" s="275"/>
      <c r="B955" s="275"/>
      <c r="C955" s="275"/>
      <c r="D955" s="276"/>
      <c r="E955" s="276"/>
      <c r="F955" s="276"/>
      <c r="G955" s="276"/>
      <c r="H955" s="275"/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U955" s="275"/>
      <c r="V955" s="275"/>
      <c r="W955" s="275"/>
      <c r="X955" s="275"/>
      <c r="Y955" s="275"/>
      <c r="Z955" s="275"/>
    </row>
    <row r="956" spans="1:26" ht="12.75" customHeight="1" x14ac:dyDescent="0.2">
      <c r="A956" s="275"/>
      <c r="B956" s="275"/>
      <c r="C956" s="275"/>
      <c r="D956" s="276"/>
      <c r="E956" s="276"/>
      <c r="F956" s="276"/>
      <c r="G956" s="276"/>
      <c r="H956" s="275"/>
      <c r="I956" s="275"/>
      <c r="J956" s="275"/>
      <c r="K956" s="275"/>
      <c r="L956" s="275"/>
      <c r="M956" s="275"/>
      <c r="N956" s="275"/>
      <c r="O956" s="275"/>
      <c r="P956" s="275"/>
      <c r="Q956" s="275"/>
      <c r="R956" s="275"/>
      <c r="S956" s="275"/>
      <c r="T956" s="275"/>
      <c r="U956" s="275"/>
      <c r="V956" s="275"/>
      <c r="W956" s="275"/>
      <c r="X956" s="275"/>
      <c r="Y956" s="275"/>
      <c r="Z956" s="275"/>
    </row>
    <row r="957" spans="1:26" ht="12.75" customHeight="1" x14ac:dyDescent="0.2">
      <c r="A957" s="275"/>
      <c r="B957" s="275"/>
      <c r="C957" s="275"/>
      <c r="D957" s="276"/>
      <c r="E957" s="276"/>
      <c r="F957" s="276"/>
      <c r="G957" s="276"/>
      <c r="H957" s="275"/>
      <c r="I957" s="275"/>
      <c r="J957" s="275"/>
      <c r="K957" s="275"/>
      <c r="L957" s="275"/>
      <c r="M957" s="275"/>
      <c r="N957" s="275"/>
      <c r="O957" s="275"/>
      <c r="P957" s="275"/>
      <c r="Q957" s="275"/>
      <c r="R957" s="275"/>
      <c r="S957" s="275"/>
      <c r="T957" s="275"/>
      <c r="U957" s="275"/>
      <c r="V957" s="275"/>
      <c r="W957" s="275"/>
      <c r="X957" s="275"/>
      <c r="Y957" s="275"/>
      <c r="Z957" s="275"/>
    </row>
    <row r="958" spans="1:26" ht="12.75" customHeight="1" x14ac:dyDescent="0.2">
      <c r="A958" s="275"/>
      <c r="B958" s="275"/>
      <c r="C958" s="275"/>
      <c r="D958" s="276"/>
      <c r="E958" s="276"/>
      <c r="F958" s="276"/>
      <c r="G958" s="276"/>
      <c r="H958" s="275"/>
      <c r="I958" s="275"/>
      <c r="J958" s="275"/>
      <c r="K958" s="275"/>
      <c r="L958" s="275"/>
      <c r="M958" s="275"/>
      <c r="N958" s="275"/>
      <c r="O958" s="275"/>
      <c r="P958" s="275"/>
      <c r="Q958" s="275"/>
      <c r="R958" s="275"/>
      <c r="S958" s="275"/>
      <c r="T958" s="275"/>
      <c r="U958" s="275"/>
      <c r="V958" s="275"/>
      <c r="W958" s="275"/>
      <c r="X958" s="275"/>
      <c r="Y958" s="275"/>
      <c r="Z958" s="275"/>
    </row>
    <row r="959" spans="1:26" ht="12.75" customHeight="1" x14ac:dyDescent="0.2">
      <c r="A959" s="275"/>
      <c r="B959" s="275"/>
      <c r="C959" s="275"/>
      <c r="D959" s="276"/>
      <c r="E959" s="276"/>
      <c r="F959" s="276"/>
      <c r="G959" s="276"/>
      <c r="H959" s="275"/>
      <c r="I959" s="275"/>
      <c r="J959" s="275"/>
      <c r="K959" s="275"/>
      <c r="L959" s="275"/>
      <c r="M959" s="275"/>
      <c r="N959" s="275"/>
      <c r="O959" s="275"/>
      <c r="P959" s="275"/>
      <c r="Q959" s="275"/>
      <c r="R959" s="275"/>
      <c r="S959" s="275"/>
      <c r="T959" s="275"/>
      <c r="U959" s="275"/>
      <c r="V959" s="275"/>
      <c r="W959" s="275"/>
      <c r="X959" s="275"/>
      <c r="Y959" s="275"/>
      <c r="Z959" s="275"/>
    </row>
    <row r="960" spans="1:26" ht="12.75" customHeight="1" x14ac:dyDescent="0.2">
      <c r="A960" s="275"/>
      <c r="B960" s="275"/>
      <c r="C960" s="275"/>
      <c r="D960" s="276"/>
      <c r="E960" s="276"/>
      <c r="F960" s="276"/>
      <c r="G960" s="276"/>
      <c r="H960" s="275"/>
      <c r="I960" s="275"/>
      <c r="J960" s="275"/>
      <c r="K960" s="275"/>
      <c r="L960" s="275"/>
      <c r="M960" s="275"/>
      <c r="N960" s="275"/>
      <c r="O960" s="275"/>
      <c r="P960" s="275"/>
      <c r="Q960" s="275"/>
      <c r="R960" s="275"/>
      <c r="S960" s="275"/>
      <c r="T960" s="275"/>
      <c r="U960" s="275"/>
      <c r="V960" s="275"/>
      <c r="W960" s="275"/>
      <c r="X960" s="275"/>
      <c r="Y960" s="275"/>
      <c r="Z960" s="275"/>
    </row>
    <row r="961" spans="1:26" ht="12.75" customHeight="1" x14ac:dyDescent="0.2">
      <c r="A961" s="275"/>
      <c r="B961" s="275"/>
      <c r="C961" s="275"/>
      <c r="D961" s="276"/>
      <c r="E961" s="276"/>
      <c r="F961" s="276"/>
      <c r="G961" s="276"/>
      <c r="H961" s="275"/>
      <c r="I961" s="275"/>
      <c r="J961" s="275"/>
      <c r="K961" s="275"/>
      <c r="L961" s="275"/>
      <c r="M961" s="275"/>
      <c r="N961" s="275"/>
      <c r="O961" s="275"/>
      <c r="P961" s="275"/>
      <c r="Q961" s="275"/>
      <c r="R961" s="275"/>
      <c r="S961" s="275"/>
      <c r="T961" s="275"/>
      <c r="U961" s="275"/>
      <c r="V961" s="275"/>
      <c r="W961" s="275"/>
      <c r="X961" s="275"/>
      <c r="Y961" s="275"/>
      <c r="Z961" s="275"/>
    </row>
    <row r="962" spans="1:26" ht="12.75" customHeight="1" x14ac:dyDescent="0.2">
      <c r="A962" s="275"/>
      <c r="B962" s="275"/>
      <c r="C962" s="275"/>
      <c r="D962" s="276"/>
      <c r="E962" s="276"/>
      <c r="F962" s="276"/>
      <c r="G962" s="276"/>
      <c r="H962" s="275"/>
      <c r="I962" s="275"/>
      <c r="J962" s="275"/>
      <c r="K962" s="275"/>
      <c r="L962" s="275"/>
      <c r="M962" s="275"/>
      <c r="N962" s="275"/>
      <c r="O962" s="275"/>
      <c r="P962" s="275"/>
      <c r="Q962" s="275"/>
      <c r="R962" s="275"/>
      <c r="S962" s="275"/>
      <c r="T962" s="275"/>
      <c r="U962" s="275"/>
      <c r="V962" s="275"/>
      <c r="W962" s="275"/>
      <c r="X962" s="275"/>
      <c r="Y962" s="275"/>
      <c r="Z962" s="275"/>
    </row>
    <row r="963" spans="1:26" ht="12.75" customHeight="1" x14ac:dyDescent="0.2">
      <c r="A963" s="275"/>
      <c r="B963" s="275"/>
      <c r="C963" s="275"/>
      <c r="D963" s="276"/>
      <c r="E963" s="276"/>
      <c r="F963" s="276"/>
      <c r="G963" s="276"/>
      <c r="H963" s="275"/>
      <c r="I963" s="275"/>
      <c r="J963" s="275"/>
      <c r="K963" s="275"/>
      <c r="L963" s="275"/>
      <c r="M963" s="275"/>
      <c r="N963" s="275"/>
      <c r="O963" s="275"/>
      <c r="P963" s="275"/>
      <c r="Q963" s="275"/>
      <c r="R963" s="275"/>
      <c r="S963" s="275"/>
      <c r="T963" s="275"/>
      <c r="U963" s="275"/>
      <c r="V963" s="275"/>
      <c r="W963" s="275"/>
      <c r="X963" s="275"/>
      <c r="Y963" s="275"/>
      <c r="Z963" s="275"/>
    </row>
    <row r="964" spans="1:26" ht="12.75" customHeight="1" x14ac:dyDescent="0.2">
      <c r="A964" s="275"/>
      <c r="B964" s="275"/>
      <c r="C964" s="275"/>
      <c r="D964" s="276"/>
      <c r="E964" s="276"/>
      <c r="F964" s="276"/>
      <c r="G964" s="276"/>
      <c r="H964" s="275"/>
      <c r="I964" s="275"/>
      <c r="J964" s="275"/>
      <c r="K964" s="275"/>
      <c r="L964" s="275"/>
      <c r="M964" s="275"/>
      <c r="N964" s="275"/>
      <c r="O964" s="275"/>
      <c r="P964" s="275"/>
      <c r="Q964" s="275"/>
      <c r="R964" s="275"/>
      <c r="S964" s="275"/>
      <c r="T964" s="275"/>
      <c r="U964" s="275"/>
      <c r="V964" s="275"/>
      <c r="W964" s="275"/>
      <c r="X964" s="275"/>
      <c r="Y964" s="275"/>
      <c r="Z964" s="275"/>
    </row>
    <row r="965" spans="1:26" ht="12.75" customHeight="1" x14ac:dyDescent="0.2">
      <c r="A965" s="275"/>
      <c r="B965" s="275"/>
      <c r="C965" s="275"/>
      <c r="D965" s="276"/>
      <c r="E965" s="276"/>
      <c r="F965" s="276"/>
      <c r="G965" s="276"/>
      <c r="H965" s="275"/>
      <c r="I965" s="275"/>
      <c r="J965" s="275"/>
      <c r="K965" s="275"/>
      <c r="L965" s="275"/>
      <c r="M965" s="275"/>
      <c r="N965" s="275"/>
      <c r="O965" s="275"/>
      <c r="P965" s="275"/>
      <c r="Q965" s="275"/>
      <c r="R965" s="275"/>
      <c r="S965" s="275"/>
      <c r="T965" s="275"/>
      <c r="U965" s="275"/>
      <c r="V965" s="275"/>
      <c r="W965" s="275"/>
      <c r="X965" s="275"/>
      <c r="Y965" s="275"/>
      <c r="Z965" s="275"/>
    </row>
    <row r="966" spans="1:26" ht="12.75" customHeight="1" x14ac:dyDescent="0.2">
      <c r="A966" s="275"/>
      <c r="B966" s="275"/>
      <c r="C966" s="275"/>
      <c r="D966" s="276"/>
      <c r="E966" s="276"/>
      <c r="F966" s="276"/>
      <c r="G966" s="276"/>
      <c r="H966" s="275"/>
      <c r="I966" s="275"/>
      <c r="J966" s="275"/>
      <c r="K966" s="275"/>
      <c r="L966" s="275"/>
      <c r="M966" s="275"/>
      <c r="N966" s="275"/>
      <c r="O966" s="275"/>
      <c r="P966" s="275"/>
      <c r="Q966" s="275"/>
      <c r="R966" s="275"/>
      <c r="S966" s="275"/>
      <c r="T966" s="275"/>
      <c r="U966" s="275"/>
      <c r="V966" s="275"/>
      <c r="W966" s="275"/>
      <c r="X966" s="275"/>
      <c r="Y966" s="275"/>
      <c r="Z966" s="275"/>
    </row>
    <row r="967" spans="1:26" ht="12.75" customHeight="1" x14ac:dyDescent="0.2">
      <c r="A967" s="275"/>
      <c r="B967" s="275"/>
      <c r="C967" s="275"/>
      <c r="D967" s="276"/>
      <c r="E967" s="276"/>
      <c r="F967" s="276"/>
      <c r="G967" s="276"/>
      <c r="H967" s="275"/>
      <c r="I967" s="275"/>
      <c r="J967" s="275"/>
      <c r="K967" s="275"/>
      <c r="L967" s="275"/>
      <c r="M967" s="275"/>
      <c r="N967" s="275"/>
      <c r="O967" s="275"/>
      <c r="P967" s="275"/>
      <c r="Q967" s="275"/>
      <c r="R967" s="275"/>
      <c r="S967" s="275"/>
      <c r="T967" s="275"/>
      <c r="U967" s="275"/>
      <c r="V967" s="275"/>
      <c r="W967" s="275"/>
      <c r="X967" s="275"/>
      <c r="Y967" s="275"/>
      <c r="Z967" s="275"/>
    </row>
    <row r="968" spans="1:26" ht="12.75" customHeight="1" x14ac:dyDescent="0.2">
      <c r="A968" s="275"/>
      <c r="B968" s="275"/>
      <c r="C968" s="275"/>
      <c r="D968" s="276"/>
      <c r="E968" s="276"/>
      <c r="F968" s="276"/>
      <c r="G968" s="276"/>
      <c r="H968" s="275"/>
      <c r="I968" s="275"/>
      <c r="J968" s="275"/>
      <c r="K968" s="275"/>
      <c r="L968" s="275"/>
      <c r="M968" s="275"/>
      <c r="N968" s="275"/>
      <c r="O968" s="275"/>
      <c r="P968" s="275"/>
      <c r="Q968" s="275"/>
      <c r="R968" s="275"/>
      <c r="S968" s="275"/>
      <c r="T968" s="275"/>
      <c r="U968" s="275"/>
      <c r="V968" s="275"/>
      <c r="W968" s="275"/>
      <c r="X968" s="275"/>
      <c r="Y968" s="275"/>
      <c r="Z968" s="275"/>
    </row>
    <row r="969" spans="1:26" ht="12.75" customHeight="1" x14ac:dyDescent="0.2">
      <c r="A969" s="275"/>
      <c r="B969" s="275"/>
      <c r="C969" s="275"/>
      <c r="D969" s="276"/>
      <c r="E969" s="276"/>
      <c r="F969" s="276"/>
      <c r="G969" s="276"/>
      <c r="H969" s="275"/>
      <c r="I969" s="275"/>
      <c r="J969" s="275"/>
      <c r="K969" s="275"/>
      <c r="L969" s="275"/>
      <c r="M969" s="275"/>
      <c r="N969" s="275"/>
      <c r="O969" s="275"/>
      <c r="P969" s="275"/>
      <c r="Q969" s="275"/>
      <c r="R969" s="275"/>
      <c r="S969" s="275"/>
      <c r="T969" s="275"/>
      <c r="U969" s="275"/>
      <c r="V969" s="275"/>
      <c r="W969" s="275"/>
      <c r="X969" s="275"/>
      <c r="Y969" s="275"/>
      <c r="Z969" s="275"/>
    </row>
    <row r="970" spans="1:26" ht="12.75" customHeight="1" x14ac:dyDescent="0.2">
      <c r="A970" s="275"/>
      <c r="B970" s="275"/>
      <c r="C970" s="275"/>
      <c r="D970" s="276"/>
      <c r="E970" s="276"/>
      <c r="F970" s="276"/>
      <c r="G970" s="276"/>
      <c r="H970" s="275"/>
      <c r="I970" s="275"/>
      <c r="J970" s="275"/>
      <c r="K970" s="275"/>
      <c r="L970" s="275"/>
      <c r="M970" s="275"/>
      <c r="N970" s="275"/>
      <c r="O970" s="275"/>
      <c r="P970" s="275"/>
      <c r="Q970" s="275"/>
      <c r="R970" s="275"/>
      <c r="S970" s="275"/>
      <c r="T970" s="275"/>
      <c r="U970" s="275"/>
      <c r="V970" s="275"/>
      <c r="W970" s="275"/>
      <c r="X970" s="275"/>
      <c r="Y970" s="275"/>
      <c r="Z970" s="275"/>
    </row>
    <row r="971" spans="1:26" ht="12.75" customHeight="1" x14ac:dyDescent="0.2">
      <c r="A971" s="275"/>
      <c r="B971" s="275"/>
      <c r="C971" s="275"/>
      <c r="D971" s="276"/>
      <c r="E971" s="276"/>
      <c r="F971" s="276"/>
      <c r="G971" s="276"/>
      <c r="H971" s="275"/>
      <c r="I971" s="275"/>
      <c r="J971" s="275"/>
      <c r="K971" s="275"/>
      <c r="L971" s="275"/>
      <c r="M971" s="275"/>
      <c r="N971" s="275"/>
      <c r="O971" s="275"/>
      <c r="P971" s="275"/>
      <c r="Q971" s="275"/>
      <c r="R971" s="275"/>
      <c r="S971" s="275"/>
      <c r="T971" s="275"/>
      <c r="U971" s="275"/>
      <c r="V971" s="275"/>
      <c r="W971" s="275"/>
      <c r="X971" s="275"/>
      <c r="Y971" s="275"/>
      <c r="Z971" s="275"/>
    </row>
    <row r="972" spans="1:26" ht="12.75" customHeight="1" x14ac:dyDescent="0.2">
      <c r="A972" s="275"/>
      <c r="B972" s="275"/>
      <c r="C972" s="275"/>
      <c r="D972" s="276"/>
      <c r="E972" s="276"/>
      <c r="F972" s="276"/>
      <c r="G972" s="276"/>
      <c r="H972" s="275"/>
      <c r="I972" s="275"/>
      <c r="J972" s="275"/>
      <c r="K972" s="275"/>
      <c r="L972" s="275"/>
      <c r="M972" s="275"/>
      <c r="N972" s="275"/>
      <c r="O972" s="275"/>
      <c r="P972" s="275"/>
      <c r="Q972" s="275"/>
      <c r="R972" s="275"/>
      <c r="S972" s="275"/>
      <c r="T972" s="275"/>
      <c r="U972" s="275"/>
      <c r="V972" s="275"/>
      <c r="W972" s="275"/>
      <c r="X972" s="275"/>
      <c r="Y972" s="275"/>
      <c r="Z972" s="275"/>
    </row>
    <row r="973" spans="1:26" ht="12.75" customHeight="1" x14ac:dyDescent="0.2">
      <c r="A973" s="275"/>
      <c r="B973" s="275"/>
      <c r="C973" s="275"/>
      <c r="D973" s="276"/>
      <c r="E973" s="276"/>
      <c r="F973" s="276"/>
      <c r="G973" s="276"/>
      <c r="H973" s="275"/>
      <c r="I973" s="275"/>
      <c r="J973" s="275"/>
      <c r="K973" s="275"/>
      <c r="L973" s="275"/>
      <c r="M973" s="275"/>
      <c r="N973" s="275"/>
      <c r="O973" s="275"/>
      <c r="P973" s="275"/>
      <c r="Q973" s="275"/>
      <c r="R973" s="275"/>
      <c r="S973" s="275"/>
      <c r="T973" s="275"/>
      <c r="U973" s="275"/>
      <c r="V973" s="275"/>
      <c r="W973" s="275"/>
      <c r="X973" s="275"/>
      <c r="Y973" s="275"/>
      <c r="Z973" s="275"/>
    </row>
    <row r="974" spans="1:26" ht="12.75" customHeight="1" x14ac:dyDescent="0.2">
      <c r="A974" s="275"/>
      <c r="B974" s="275"/>
      <c r="C974" s="275"/>
      <c r="D974" s="276"/>
      <c r="E974" s="276"/>
      <c r="F974" s="276"/>
      <c r="G974" s="276"/>
      <c r="H974" s="275"/>
      <c r="I974" s="275"/>
      <c r="J974" s="275"/>
      <c r="K974" s="275"/>
      <c r="L974" s="275"/>
      <c r="M974" s="275"/>
      <c r="N974" s="275"/>
      <c r="O974" s="275"/>
      <c r="P974" s="275"/>
      <c r="Q974" s="275"/>
      <c r="R974" s="275"/>
      <c r="S974" s="275"/>
      <c r="T974" s="275"/>
      <c r="U974" s="275"/>
      <c r="V974" s="275"/>
      <c r="W974" s="275"/>
      <c r="X974" s="275"/>
      <c r="Y974" s="275"/>
      <c r="Z974" s="275"/>
    </row>
    <row r="975" spans="1:26" ht="12.75" customHeight="1" x14ac:dyDescent="0.2">
      <c r="A975" s="275"/>
      <c r="B975" s="275"/>
      <c r="C975" s="275"/>
      <c r="D975" s="276"/>
      <c r="E975" s="276"/>
      <c r="F975" s="276"/>
      <c r="G975" s="276"/>
      <c r="H975" s="275"/>
      <c r="I975" s="275"/>
      <c r="J975" s="275"/>
      <c r="K975" s="275"/>
      <c r="L975" s="275"/>
      <c r="M975" s="275"/>
      <c r="N975" s="275"/>
      <c r="O975" s="275"/>
      <c r="P975" s="275"/>
      <c r="Q975" s="275"/>
      <c r="R975" s="275"/>
      <c r="S975" s="275"/>
      <c r="T975" s="275"/>
      <c r="U975" s="275"/>
      <c r="V975" s="275"/>
      <c r="W975" s="275"/>
      <c r="X975" s="275"/>
      <c r="Y975" s="275"/>
      <c r="Z975" s="275"/>
    </row>
    <row r="976" spans="1:26" ht="12.75" customHeight="1" x14ac:dyDescent="0.2">
      <c r="A976" s="275"/>
      <c r="B976" s="275"/>
      <c r="C976" s="275"/>
      <c r="D976" s="276"/>
      <c r="E976" s="276"/>
      <c r="F976" s="276"/>
      <c r="G976" s="276"/>
      <c r="H976" s="275"/>
      <c r="I976" s="275"/>
      <c r="J976" s="275"/>
      <c r="K976" s="275"/>
      <c r="L976" s="275"/>
      <c r="M976" s="275"/>
      <c r="N976" s="275"/>
      <c r="O976" s="275"/>
      <c r="P976" s="275"/>
      <c r="Q976" s="275"/>
      <c r="R976" s="275"/>
      <c r="S976" s="275"/>
      <c r="T976" s="275"/>
      <c r="U976" s="275"/>
      <c r="V976" s="275"/>
      <c r="W976" s="275"/>
      <c r="X976" s="275"/>
      <c r="Y976" s="275"/>
      <c r="Z976" s="275"/>
    </row>
    <row r="977" spans="1:26" ht="12.75" customHeight="1" x14ac:dyDescent="0.2">
      <c r="A977" s="275"/>
      <c r="B977" s="275"/>
      <c r="C977" s="275"/>
      <c r="D977" s="276"/>
      <c r="E977" s="276"/>
      <c r="F977" s="276"/>
      <c r="G977" s="276"/>
      <c r="H977" s="275"/>
      <c r="I977" s="275"/>
      <c r="J977" s="275"/>
      <c r="K977" s="275"/>
      <c r="L977" s="275"/>
      <c r="M977" s="275"/>
      <c r="N977" s="275"/>
      <c r="O977" s="275"/>
      <c r="P977" s="275"/>
      <c r="Q977" s="275"/>
      <c r="R977" s="275"/>
      <c r="S977" s="275"/>
      <c r="T977" s="275"/>
      <c r="U977" s="275"/>
      <c r="V977" s="275"/>
      <c r="W977" s="275"/>
      <c r="X977" s="275"/>
      <c r="Y977" s="275"/>
      <c r="Z977" s="275"/>
    </row>
    <row r="978" spans="1:26" ht="12.75" customHeight="1" x14ac:dyDescent="0.2">
      <c r="A978" s="275"/>
      <c r="B978" s="275"/>
      <c r="C978" s="275"/>
      <c r="D978" s="276"/>
      <c r="E978" s="276"/>
      <c r="F978" s="276"/>
      <c r="G978" s="276"/>
      <c r="H978" s="275"/>
      <c r="I978" s="275"/>
      <c r="J978" s="275"/>
      <c r="K978" s="275"/>
      <c r="L978" s="275"/>
      <c r="M978" s="275"/>
      <c r="N978" s="275"/>
      <c r="O978" s="275"/>
      <c r="P978" s="275"/>
      <c r="Q978" s="275"/>
      <c r="R978" s="275"/>
      <c r="S978" s="275"/>
      <c r="T978" s="275"/>
      <c r="U978" s="275"/>
      <c r="V978" s="275"/>
      <c r="W978" s="275"/>
      <c r="X978" s="275"/>
      <c r="Y978" s="275"/>
      <c r="Z978" s="275"/>
    </row>
    <row r="979" spans="1:26" ht="12.75" customHeight="1" x14ac:dyDescent="0.2">
      <c r="A979" s="275"/>
      <c r="B979" s="275"/>
      <c r="C979" s="275"/>
      <c r="D979" s="276"/>
      <c r="E979" s="276"/>
      <c r="F979" s="276"/>
      <c r="G979" s="276"/>
      <c r="H979" s="275"/>
      <c r="I979" s="275"/>
      <c r="J979" s="275"/>
      <c r="K979" s="275"/>
      <c r="L979" s="275"/>
      <c r="M979" s="275"/>
      <c r="N979" s="275"/>
      <c r="O979" s="275"/>
      <c r="P979" s="275"/>
      <c r="Q979" s="275"/>
      <c r="R979" s="275"/>
      <c r="S979" s="275"/>
      <c r="T979" s="275"/>
      <c r="U979" s="275"/>
      <c r="V979" s="275"/>
      <c r="W979" s="275"/>
      <c r="X979" s="275"/>
      <c r="Y979" s="275"/>
      <c r="Z979" s="275"/>
    </row>
    <row r="980" spans="1:26" ht="12.75" customHeight="1" x14ac:dyDescent="0.2">
      <c r="A980" s="275"/>
      <c r="B980" s="275"/>
      <c r="C980" s="275"/>
      <c r="D980" s="276"/>
      <c r="E980" s="276"/>
      <c r="F980" s="276"/>
      <c r="G980" s="276"/>
      <c r="H980" s="275"/>
      <c r="I980" s="275"/>
      <c r="J980" s="275"/>
      <c r="K980" s="275"/>
      <c r="L980" s="275"/>
      <c r="M980" s="275"/>
      <c r="N980" s="275"/>
      <c r="O980" s="275"/>
      <c r="P980" s="275"/>
      <c r="Q980" s="275"/>
      <c r="R980" s="275"/>
      <c r="S980" s="275"/>
      <c r="T980" s="275"/>
      <c r="U980" s="275"/>
      <c r="V980" s="275"/>
      <c r="W980" s="275"/>
      <c r="X980" s="275"/>
      <c r="Y980" s="275"/>
      <c r="Z980" s="275"/>
    </row>
    <row r="981" spans="1:26" ht="12.75" customHeight="1" x14ac:dyDescent="0.2">
      <c r="A981" s="275"/>
      <c r="B981" s="275"/>
      <c r="C981" s="275"/>
      <c r="D981" s="276"/>
      <c r="E981" s="276"/>
      <c r="F981" s="276"/>
      <c r="G981" s="276"/>
      <c r="H981" s="275"/>
      <c r="I981" s="275"/>
      <c r="J981" s="275"/>
      <c r="K981" s="275"/>
      <c r="L981" s="275"/>
      <c r="M981" s="275"/>
      <c r="N981" s="275"/>
      <c r="O981" s="275"/>
      <c r="P981" s="275"/>
      <c r="Q981" s="275"/>
      <c r="R981" s="275"/>
      <c r="S981" s="275"/>
      <c r="T981" s="275"/>
      <c r="U981" s="275"/>
      <c r="V981" s="275"/>
      <c r="W981" s="275"/>
      <c r="X981" s="275"/>
      <c r="Y981" s="275"/>
      <c r="Z981" s="275"/>
    </row>
    <row r="982" spans="1:26" ht="12.75" customHeight="1" x14ac:dyDescent="0.2">
      <c r="A982" s="275"/>
      <c r="B982" s="275"/>
      <c r="C982" s="275"/>
      <c r="D982" s="276"/>
      <c r="E982" s="276"/>
      <c r="F982" s="276"/>
      <c r="G982" s="276"/>
      <c r="H982" s="275"/>
      <c r="I982" s="275"/>
      <c r="J982" s="275"/>
      <c r="K982" s="275"/>
      <c r="L982" s="275"/>
      <c r="M982" s="275"/>
      <c r="N982" s="275"/>
      <c r="O982" s="275"/>
      <c r="P982" s="275"/>
      <c r="Q982" s="275"/>
      <c r="R982" s="275"/>
      <c r="S982" s="275"/>
      <c r="T982" s="275"/>
      <c r="U982" s="275"/>
      <c r="V982" s="275"/>
      <c r="W982" s="275"/>
      <c r="X982" s="275"/>
      <c r="Y982" s="275"/>
      <c r="Z982" s="275"/>
    </row>
    <row r="983" spans="1:26" ht="12.75" customHeight="1" x14ac:dyDescent="0.2">
      <c r="A983" s="275"/>
      <c r="B983" s="275"/>
      <c r="C983" s="275"/>
      <c r="D983" s="276"/>
      <c r="E983" s="276"/>
      <c r="F983" s="276"/>
      <c r="G983" s="276"/>
      <c r="H983" s="275"/>
      <c r="I983" s="275"/>
      <c r="J983" s="275"/>
      <c r="K983" s="275"/>
      <c r="L983" s="275"/>
      <c r="M983" s="275"/>
      <c r="N983" s="275"/>
      <c r="O983" s="275"/>
      <c r="P983" s="275"/>
      <c r="Q983" s="275"/>
      <c r="R983" s="275"/>
      <c r="S983" s="275"/>
      <c r="T983" s="275"/>
      <c r="U983" s="275"/>
      <c r="V983" s="275"/>
      <c r="W983" s="275"/>
      <c r="X983" s="275"/>
      <c r="Y983" s="275"/>
      <c r="Z983" s="275"/>
    </row>
    <row r="984" spans="1:26" ht="12.75" customHeight="1" x14ac:dyDescent="0.2">
      <c r="A984" s="275"/>
      <c r="B984" s="275"/>
      <c r="C984" s="275"/>
      <c r="D984" s="276"/>
      <c r="E984" s="276"/>
      <c r="F984" s="276"/>
      <c r="G984" s="276"/>
      <c r="H984" s="275"/>
      <c r="I984" s="275"/>
      <c r="J984" s="275"/>
      <c r="K984" s="275"/>
      <c r="L984" s="275"/>
      <c r="M984" s="275"/>
      <c r="N984" s="275"/>
      <c r="O984" s="275"/>
      <c r="P984" s="275"/>
      <c r="Q984" s="275"/>
      <c r="R984" s="275"/>
      <c r="S984" s="275"/>
      <c r="T984" s="275"/>
      <c r="U984" s="275"/>
      <c r="V984" s="275"/>
      <c r="W984" s="275"/>
      <c r="X984" s="275"/>
      <c r="Y984" s="275"/>
      <c r="Z984" s="275"/>
    </row>
    <row r="985" spans="1:26" ht="12.75" customHeight="1" x14ac:dyDescent="0.2">
      <c r="A985" s="275"/>
      <c r="B985" s="275"/>
      <c r="C985" s="275"/>
      <c r="D985" s="276"/>
      <c r="E985" s="276"/>
      <c r="F985" s="276"/>
      <c r="G985" s="276"/>
      <c r="H985" s="275"/>
      <c r="I985" s="275"/>
      <c r="J985" s="275"/>
      <c r="K985" s="275"/>
      <c r="L985" s="275"/>
      <c r="M985" s="275"/>
      <c r="N985" s="275"/>
      <c r="O985" s="275"/>
      <c r="P985" s="275"/>
      <c r="Q985" s="275"/>
      <c r="R985" s="275"/>
      <c r="S985" s="275"/>
      <c r="T985" s="275"/>
      <c r="U985" s="275"/>
      <c r="V985" s="275"/>
      <c r="W985" s="275"/>
      <c r="X985" s="275"/>
      <c r="Y985" s="275"/>
      <c r="Z985" s="275"/>
    </row>
    <row r="986" spans="1:26" ht="12.75" customHeight="1" x14ac:dyDescent="0.2">
      <c r="A986" s="275"/>
      <c r="B986" s="275"/>
      <c r="C986" s="275"/>
      <c r="D986" s="276"/>
      <c r="E986" s="276"/>
      <c r="F986" s="276"/>
      <c r="G986" s="276"/>
      <c r="H986" s="275"/>
      <c r="I986" s="275"/>
      <c r="J986" s="275"/>
      <c r="K986" s="275"/>
      <c r="L986" s="275"/>
      <c r="M986" s="275"/>
      <c r="N986" s="275"/>
      <c r="O986" s="275"/>
      <c r="P986" s="275"/>
      <c r="Q986" s="275"/>
      <c r="R986" s="275"/>
      <c r="S986" s="275"/>
      <c r="T986" s="275"/>
      <c r="U986" s="275"/>
      <c r="V986" s="275"/>
      <c r="W986" s="275"/>
      <c r="X986" s="275"/>
      <c r="Y986" s="275"/>
      <c r="Z986" s="275"/>
    </row>
    <row r="987" spans="1:26" ht="12.75" customHeight="1" x14ac:dyDescent="0.2">
      <c r="A987" s="275"/>
      <c r="B987" s="275"/>
      <c r="C987" s="275"/>
      <c r="D987" s="276"/>
      <c r="E987" s="276"/>
      <c r="F987" s="276"/>
      <c r="G987" s="276"/>
      <c r="H987" s="275"/>
      <c r="I987" s="275"/>
      <c r="J987" s="275"/>
      <c r="K987" s="275"/>
      <c r="L987" s="275"/>
      <c r="M987" s="275"/>
      <c r="N987" s="275"/>
      <c r="O987" s="275"/>
      <c r="P987" s="275"/>
      <c r="Q987" s="275"/>
      <c r="R987" s="275"/>
      <c r="S987" s="275"/>
      <c r="T987" s="275"/>
      <c r="U987" s="275"/>
      <c r="V987" s="275"/>
      <c r="W987" s="275"/>
      <c r="X987" s="275"/>
      <c r="Y987" s="275"/>
      <c r="Z987" s="275"/>
    </row>
    <row r="988" spans="1:26" ht="12.75" customHeight="1" x14ac:dyDescent="0.2">
      <c r="A988" s="275"/>
      <c r="B988" s="275"/>
      <c r="C988" s="275"/>
      <c r="D988" s="276"/>
      <c r="E988" s="276"/>
      <c r="F988" s="276"/>
      <c r="G988" s="276"/>
      <c r="H988" s="275"/>
      <c r="I988" s="275"/>
      <c r="J988" s="275"/>
      <c r="K988" s="275"/>
      <c r="L988" s="275"/>
      <c r="M988" s="275"/>
      <c r="N988" s="275"/>
      <c r="O988" s="275"/>
      <c r="P988" s="275"/>
      <c r="Q988" s="275"/>
      <c r="R988" s="275"/>
      <c r="S988" s="275"/>
      <c r="T988" s="275"/>
      <c r="U988" s="275"/>
      <c r="V988" s="275"/>
      <c r="W988" s="275"/>
      <c r="X988" s="275"/>
      <c r="Y988" s="275"/>
      <c r="Z988" s="275"/>
    </row>
    <row r="989" spans="1:26" ht="12.75" customHeight="1" x14ac:dyDescent="0.2">
      <c r="A989" s="275"/>
      <c r="B989" s="275"/>
      <c r="C989" s="275"/>
      <c r="D989" s="276"/>
      <c r="E989" s="276"/>
      <c r="F989" s="276"/>
      <c r="G989" s="276"/>
      <c r="H989" s="275"/>
      <c r="I989" s="275"/>
      <c r="J989" s="275"/>
      <c r="K989" s="275"/>
      <c r="L989" s="275"/>
      <c r="M989" s="275"/>
      <c r="N989" s="275"/>
      <c r="O989" s="275"/>
      <c r="P989" s="275"/>
      <c r="Q989" s="275"/>
      <c r="R989" s="275"/>
      <c r="S989" s="275"/>
      <c r="T989" s="275"/>
      <c r="U989" s="275"/>
      <c r="V989" s="275"/>
      <c r="W989" s="275"/>
      <c r="X989" s="275"/>
      <c r="Y989" s="275"/>
      <c r="Z989" s="275"/>
    </row>
    <row r="990" spans="1:26" ht="12.75" customHeight="1" x14ac:dyDescent="0.2">
      <c r="A990" s="275"/>
      <c r="B990" s="275"/>
      <c r="C990" s="275"/>
      <c r="D990" s="276"/>
      <c r="E990" s="276"/>
      <c r="F990" s="276"/>
      <c r="G990" s="276"/>
      <c r="H990" s="275"/>
      <c r="I990" s="275"/>
      <c r="J990" s="275"/>
      <c r="K990" s="275"/>
      <c r="L990" s="275"/>
      <c r="M990" s="275"/>
      <c r="N990" s="275"/>
      <c r="O990" s="275"/>
      <c r="P990" s="275"/>
      <c r="Q990" s="275"/>
      <c r="R990" s="275"/>
      <c r="S990" s="275"/>
      <c r="T990" s="275"/>
      <c r="U990" s="275"/>
      <c r="V990" s="275"/>
      <c r="W990" s="275"/>
      <c r="X990" s="275"/>
      <c r="Y990" s="275"/>
      <c r="Z990" s="275"/>
    </row>
    <row r="991" spans="1:26" ht="12.75" customHeight="1" x14ac:dyDescent="0.2">
      <c r="A991" s="275"/>
      <c r="B991" s="275"/>
      <c r="C991" s="275"/>
      <c r="D991" s="276"/>
      <c r="E991" s="276"/>
      <c r="F991" s="276"/>
      <c r="G991" s="276"/>
      <c r="H991" s="275"/>
      <c r="I991" s="275"/>
      <c r="J991" s="275"/>
      <c r="K991" s="275"/>
      <c r="L991" s="275"/>
      <c r="M991" s="275"/>
      <c r="N991" s="275"/>
      <c r="O991" s="275"/>
      <c r="P991" s="275"/>
      <c r="Q991" s="275"/>
      <c r="R991" s="275"/>
      <c r="S991" s="275"/>
      <c r="T991" s="275"/>
      <c r="U991" s="275"/>
      <c r="V991" s="275"/>
      <c r="W991" s="275"/>
      <c r="X991" s="275"/>
      <c r="Y991" s="275"/>
      <c r="Z991" s="275"/>
    </row>
    <row r="992" spans="1:26" ht="12.75" customHeight="1" x14ac:dyDescent="0.2">
      <c r="A992" s="275"/>
      <c r="B992" s="275"/>
      <c r="C992" s="275"/>
      <c r="D992" s="276"/>
      <c r="E992" s="276"/>
      <c r="F992" s="276"/>
      <c r="G992" s="276"/>
      <c r="H992" s="275"/>
      <c r="I992" s="275"/>
      <c r="J992" s="275"/>
      <c r="K992" s="275"/>
      <c r="L992" s="275"/>
      <c r="M992" s="275"/>
      <c r="N992" s="275"/>
      <c r="O992" s="275"/>
      <c r="P992" s="275"/>
      <c r="Q992" s="275"/>
      <c r="R992" s="275"/>
      <c r="S992" s="275"/>
      <c r="T992" s="275"/>
      <c r="U992" s="275"/>
      <c r="V992" s="275"/>
      <c r="W992" s="275"/>
      <c r="X992" s="275"/>
      <c r="Y992" s="275"/>
      <c r="Z992" s="275"/>
    </row>
    <row r="993" spans="1:26" ht="12.75" customHeight="1" x14ac:dyDescent="0.2">
      <c r="A993" s="275"/>
      <c r="B993" s="275"/>
      <c r="C993" s="275"/>
      <c r="D993" s="276"/>
      <c r="E993" s="276"/>
      <c r="F993" s="276"/>
      <c r="G993" s="276"/>
      <c r="H993" s="275"/>
      <c r="I993" s="275"/>
      <c r="J993" s="275"/>
      <c r="K993" s="275"/>
      <c r="L993" s="275"/>
      <c r="M993" s="275"/>
      <c r="N993" s="275"/>
      <c r="O993" s="275"/>
      <c r="P993" s="275"/>
      <c r="Q993" s="275"/>
      <c r="R993" s="275"/>
      <c r="S993" s="275"/>
      <c r="T993" s="275"/>
      <c r="U993" s="275"/>
      <c r="V993" s="275"/>
      <c r="W993" s="275"/>
      <c r="X993" s="275"/>
      <c r="Y993" s="275"/>
      <c r="Z993" s="275"/>
    </row>
    <row r="994" spans="1:26" ht="12.75" customHeight="1" x14ac:dyDescent="0.2">
      <c r="A994" s="275"/>
      <c r="B994" s="275"/>
      <c r="C994" s="275"/>
      <c r="D994" s="276"/>
      <c r="E994" s="276"/>
      <c r="F994" s="276"/>
      <c r="G994" s="276"/>
      <c r="H994" s="275"/>
      <c r="I994" s="275"/>
      <c r="J994" s="275"/>
      <c r="K994" s="275"/>
      <c r="L994" s="275"/>
      <c r="M994" s="275"/>
      <c r="N994" s="275"/>
      <c r="O994" s="275"/>
      <c r="P994" s="275"/>
      <c r="Q994" s="275"/>
      <c r="R994" s="275"/>
      <c r="S994" s="275"/>
      <c r="T994" s="275"/>
      <c r="U994" s="275"/>
      <c r="V994" s="275"/>
      <c r="W994" s="275"/>
      <c r="X994" s="275"/>
      <c r="Y994" s="275"/>
      <c r="Z994" s="275"/>
    </row>
    <row r="995" spans="1:26" ht="12.75" customHeight="1" x14ac:dyDescent="0.2">
      <c r="A995" s="275"/>
      <c r="B995" s="275"/>
      <c r="C995" s="275"/>
      <c r="D995" s="276"/>
      <c r="E995" s="276"/>
      <c r="F995" s="276"/>
      <c r="G995" s="276"/>
      <c r="H995" s="275"/>
      <c r="I995" s="275"/>
      <c r="J995" s="275"/>
      <c r="K995" s="275"/>
      <c r="L995" s="275"/>
      <c r="M995" s="275"/>
      <c r="N995" s="275"/>
      <c r="O995" s="275"/>
      <c r="P995" s="275"/>
      <c r="Q995" s="275"/>
      <c r="R995" s="275"/>
      <c r="S995" s="275"/>
      <c r="T995" s="275"/>
      <c r="U995" s="275"/>
      <c r="V995" s="275"/>
      <c r="W995" s="275"/>
      <c r="X995" s="275"/>
      <c r="Y995" s="275"/>
      <c r="Z995" s="275"/>
    </row>
    <row r="996" spans="1:26" ht="12.75" customHeight="1" x14ac:dyDescent="0.2">
      <c r="A996" s="275"/>
      <c r="B996" s="275"/>
      <c r="C996" s="275"/>
      <c r="D996" s="276"/>
      <c r="E996" s="276"/>
      <c r="F996" s="276"/>
      <c r="G996" s="276"/>
      <c r="H996" s="275"/>
      <c r="I996" s="275"/>
      <c r="J996" s="275"/>
      <c r="K996" s="275"/>
      <c r="L996" s="275"/>
      <c r="M996" s="275"/>
      <c r="N996" s="275"/>
      <c r="O996" s="275"/>
      <c r="P996" s="275"/>
      <c r="Q996" s="275"/>
      <c r="R996" s="275"/>
      <c r="S996" s="275"/>
      <c r="T996" s="275"/>
      <c r="U996" s="275"/>
      <c r="V996" s="275"/>
      <c r="W996" s="275"/>
      <c r="X996" s="275"/>
      <c r="Y996" s="275"/>
      <c r="Z996" s="275"/>
    </row>
    <row r="997" spans="1:26" ht="12.75" customHeight="1" x14ac:dyDescent="0.2">
      <c r="A997" s="275"/>
      <c r="B997" s="275"/>
      <c r="C997" s="275"/>
      <c r="D997" s="276"/>
      <c r="E997" s="276"/>
      <c r="F997" s="276"/>
      <c r="G997" s="276"/>
      <c r="H997" s="275"/>
      <c r="I997" s="275"/>
      <c r="J997" s="275"/>
      <c r="K997" s="275"/>
      <c r="L997" s="275"/>
      <c r="M997" s="275"/>
      <c r="N997" s="275"/>
      <c r="O997" s="275"/>
      <c r="P997" s="275"/>
      <c r="Q997" s="275"/>
      <c r="R997" s="275"/>
      <c r="S997" s="275"/>
      <c r="T997" s="275"/>
      <c r="U997" s="275"/>
      <c r="V997" s="275"/>
      <c r="W997" s="275"/>
      <c r="X997" s="275"/>
      <c r="Y997" s="275"/>
      <c r="Z997" s="275"/>
    </row>
    <row r="998" spans="1:26" ht="12.75" customHeight="1" x14ac:dyDescent="0.2">
      <c r="A998" s="275"/>
      <c r="B998" s="275"/>
      <c r="C998" s="275"/>
      <c r="D998" s="276"/>
      <c r="E998" s="276"/>
      <c r="F998" s="276"/>
      <c r="G998" s="276"/>
      <c r="H998" s="275"/>
      <c r="I998" s="275"/>
      <c r="J998" s="275"/>
      <c r="K998" s="275"/>
      <c r="L998" s="275"/>
      <c r="M998" s="275"/>
      <c r="N998" s="275"/>
      <c r="O998" s="275"/>
      <c r="P998" s="275"/>
      <c r="Q998" s="275"/>
      <c r="R998" s="275"/>
      <c r="S998" s="275"/>
      <c r="T998" s="275"/>
      <c r="U998" s="275"/>
      <c r="V998" s="275"/>
      <c r="W998" s="275"/>
      <c r="X998" s="275"/>
      <c r="Y998" s="275"/>
      <c r="Z998" s="275"/>
    </row>
  </sheetData>
  <mergeCells count="3">
    <mergeCell ref="A6:F6"/>
    <mergeCell ref="A7:F7"/>
    <mergeCell ref="A9:F9"/>
  </mergeCells>
  <pageMargins left="0.9055118110236221" right="0.51181102362204722" top="0.74803149606299213" bottom="0.74803149606299213" header="0" footer="0"/>
  <pageSetup paperSize="9" scale="76" orientation="portrait" r:id="rId1"/>
  <headerFooter>
    <oddFooter>&amp;R&amp;P 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0"/>
  <sheetViews>
    <sheetView workbookViewId="0">
      <selection activeCell="C15" sqref="C15"/>
    </sheetView>
  </sheetViews>
  <sheetFormatPr defaultRowHeight="12.75" x14ac:dyDescent="0.2"/>
  <cols>
    <col min="1" max="1" width="13.5703125" style="114" customWidth="1"/>
    <col min="2" max="2" width="39.5703125" style="114" customWidth="1"/>
    <col min="3" max="3" width="20.85546875" style="114" customWidth="1"/>
    <col min="4" max="4" width="37.28515625" style="114" customWidth="1"/>
    <col min="5" max="10" width="9.140625" style="114" customWidth="1"/>
    <col min="11" max="11" width="11" style="114" customWidth="1"/>
    <col min="12" max="1025" width="9.140625" style="114" customWidth="1"/>
  </cols>
  <sheetData>
    <row r="1" spans="1:7" x14ac:dyDescent="0.2">
      <c r="A1" s="25" t="s">
        <v>0</v>
      </c>
    </row>
    <row r="2" spans="1:7" hidden="1" x14ac:dyDescent="0.2">
      <c r="A2" s="165" t="s">
        <v>158</v>
      </c>
    </row>
    <row r="3" spans="1:7" s="5" customFormat="1" ht="15.6" customHeight="1" x14ac:dyDescent="0.2">
      <c r="B3" s="6"/>
      <c r="C3" s="6"/>
      <c r="D3" s="6"/>
      <c r="E3" s="6"/>
      <c r="F3" s="6"/>
      <c r="G3" s="7"/>
    </row>
    <row r="4" spans="1:7" s="5" customFormat="1" ht="15.6" hidden="1" customHeight="1" x14ac:dyDescent="0.2">
      <c r="A4" s="9" t="s">
        <v>6</v>
      </c>
      <c r="B4" s="6"/>
      <c r="C4" s="6"/>
      <c r="D4" s="6"/>
      <c r="E4" s="6"/>
      <c r="F4" s="6"/>
      <c r="G4" s="7"/>
    </row>
    <row r="5" spans="1:7" s="5" customFormat="1" ht="16.5" customHeight="1" x14ac:dyDescent="0.2">
      <c r="A5" s="4" t="s">
        <v>159</v>
      </c>
      <c r="B5" s="6"/>
      <c r="C5" s="6"/>
      <c r="D5" s="7"/>
      <c r="E5" s="7"/>
      <c r="F5" s="7"/>
      <c r="G5" s="7"/>
    </row>
    <row r="6" spans="1:7" s="5" customFormat="1" ht="16.5" customHeight="1" x14ac:dyDescent="0.2">
      <c r="A6" s="4" t="s">
        <v>160</v>
      </c>
      <c r="B6" s="6"/>
      <c r="C6" s="6"/>
      <c r="D6" s="7"/>
      <c r="E6" s="7"/>
      <c r="F6" s="7"/>
      <c r="G6" s="7"/>
    </row>
    <row r="8" spans="1:7" ht="18" x14ac:dyDescent="0.2">
      <c r="A8" s="391" t="s">
        <v>161</v>
      </c>
      <c r="B8" s="391"/>
      <c r="C8" s="391"/>
      <c r="D8" s="166"/>
      <c r="E8" s="166"/>
      <c r="F8" s="166"/>
    </row>
    <row r="9" spans="1:7" ht="14.25" x14ac:dyDescent="0.2">
      <c r="A9" s="167" t="s">
        <v>162</v>
      </c>
      <c r="B9" s="168" t="s">
        <v>163</v>
      </c>
      <c r="C9" s="169" t="s">
        <v>164</v>
      </c>
      <c r="D9" s="170"/>
    </row>
    <row r="10" spans="1:7" ht="14.25" x14ac:dyDescent="0.2">
      <c r="A10" s="167" t="s">
        <v>165</v>
      </c>
      <c r="B10" s="168" t="s">
        <v>166</v>
      </c>
      <c r="C10" s="171">
        <v>0.2</v>
      </c>
      <c r="D10" s="170"/>
    </row>
    <row r="11" spans="1:7" ht="14.25" x14ac:dyDescent="0.2">
      <c r="A11" s="167" t="s">
        <v>167</v>
      </c>
      <c r="B11" s="168" t="s">
        <v>168</v>
      </c>
      <c r="C11" s="171">
        <v>1.4999999999999999E-2</v>
      </c>
      <c r="D11" s="170"/>
    </row>
    <row r="12" spans="1:7" ht="14.25" x14ac:dyDescent="0.2">
      <c r="A12" s="167" t="s">
        <v>169</v>
      </c>
      <c r="B12" s="168" t="s">
        <v>170</v>
      </c>
      <c r="C12" s="171">
        <v>0.01</v>
      </c>
      <c r="D12" s="170"/>
    </row>
    <row r="13" spans="1:7" ht="14.25" x14ac:dyDescent="0.2">
      <c r="A13" s="167" t="s">
        <v>171</v>
      </c>
      <c r="B13" s="168" t="s">
        <v>172</v>
      </c>
      <c r="C13" s="171">
        <v>2E-3</v>
      </c>
      <c r="D13" s="170"/>
    </row>
    <row r="14" spans="1:7" ht="14.25" x14ac:dyDescent="0.2">
      <c r="A14" s="167" t="s">
        <v>173</v>
      </c>
      <c r="B14" s="168" t="s">
        <v>174</v>
      </c>
      <c r="C14" s="171">
        <v>6.0000000000000001E-3</v>
      </c>
      <c r="D14" s="170"/>
    </row>
    <row r="15" spans="1:7" ht="14.25" x14ac:dyDescent="0.2">
      <c r="A15" s="167" t="s">
        <v>175</v>
      </c>
      <c r="B15" s="168" t="s">
        <v>176</v>
      </c>
      <c r="C15" s="171">
        <v>2.5000000000000001E-2</v>
      </c>
      <c r="D15" s="170"/>
    </row>
    <row r="16" spans="1:7" ht="14.25" x14ac:dyDescent="0.2">
      <c r="A16" s="167" t="s">
        <v>177</v>
      </c>
      <c r="B16" s="168" t="s">
        <v>178</v>
      </c>
      <c r="C16" s="171">
        <v>0.03</v>
      </c>
      <c r="D16" s="170"/>
    </row>
    <row r="17" spans="1:8" ht="14.25" x14ac:dyDescent="0.2">
      <c r="A17" s="167" t="s">
        <v>179</v>
      </c>
      <c r="B17" s="168" t="s">
        <v>180</v>
      </c>
      <c r="C17" s="171">
        <v>0.08</v>
      </c>
      <c r="D17" s="170"/>
    </row>
    <row r="18" spans="1:8" ht="15" x14ac:dyDescent="0.2">
      <c r="A18" s="167" t="s">
        <v>181</v>
      </c>
      <c r="B18" s="172" t="s">
        <v>182</v>
      </c>
      <c r="C18" s="173">
        <f>SUM(C10:C17)</f>
        <v>0.36800000000000005</v>
      </c>
      <c r="D18" s="170"/>
    </row>
    <row r="19" spans="1:8" ht="15" x14ac:dyDescent="0.2">
      <c r="A19" s="174"/>
      <c r="B19" s="175"/>
      <c r="C19" s="176"/>
      <c r="D19" s="170"/>
    </row>
    <row r="20" spans="1:8" ht="14.25" x14ac:dyDescent="0.2">
      <c r="A20" s="167" t="s">
        <v>183</v>
      </c>
      <c r="B20" s="168" t="s">
        <v>184</v>
      </c>
      <c r="C20" s="171">
        <v>6.5699999999999995E-2</v>
      </c>
      <c r="D20" s="170"/>
    </row>
    <row r="21" spans="1:8" ht="14.25" x14ac:dyDescent="0.2">
      <c r="A21" s="167" t="s">
        <v>185</v>
      </c>
      <c r="B21" s="168" t="s">
        <v>186</v>
      </c>
      <c r="C21" s="171">
        <v>8.3299999999999999E-2</v>
      </c>
      <c r="D21" s="170"/>
    </row>
    <row r="22" spans="1:8" ht="14.25" x14ac:dyDescent="0.2">
      <c r="A22" s="167" t="s">
        <v>187</v>
      </c>
      <c r="B22" s="168" t="s">
        <v>188</v>
      </c>
      <c r="C22" s="171">
        <v>5.9999999999999995E-4</v>
      </c>
      <c r="D22" s="170"/>
    </row>
    <row r="23" spans="1:8" ht="14.25" x14ac:dyDescent="0.2">
      <c r="A23" s="167" t="s">
        <v>189</v>
      </c>
      <c r="B23" s="168" t="s">
        <v>190</v>
      </c>
      <c r="C23" s="171">
        <v>5.0000000000000001E-3</v>
      </c>
      <c r="D23" s="170"/>
    </row>
    <row r="24" spans="1:8" ht="14.25" x14ac:dyDescent="0.2">
      <c r="A24" s="167" t="s">
        <v>191</v>
      </c>
      <c r="B24" s="168" t="s">
        <v>192</v>
      </c>
      <c r="C24" s="171">
        <v>3.0999999999999999E-3</v>
      </c>
      <c r="D24" s="170"/>
    </row>
    <row r="25" spans="1:8" ht="14.25" x14ac:dyDescent="0.2">
      <c r="A25" s="167" t="s">
        <v>193</v>
      </c>
      <c r="B25" s="168" t="s">
        <v>194</v>
      </c>
      <c r="C25" s="171">
        <v>5.0000000000000001E-3</v>
      </c>
      <c r="D25" s="170"/>
    </row>
    <row r="26" spans="1:8" ht="15" x14ac:dyDescent="0.2">
      <c r="A26" s="167" t="s">
        <v>195</v>
      </c>
      <c r="B26" s="172" t="s">
        <v>196</v>
      </c>
      <c r="C26" s="173">
        <f>SUM(C20:C25)</f>
        <v>0.16269999999999998</v>
      </c>
      <c r="D26" s="177"/>
    </row>
    <row r="27" spans="1:8" ht="15" x14ac:dyDescent="0.2">
      <c r="A27" s="174"/>
      <c r="B27" s="175"/>
      <c r="C27" s="176"/>
      <c r="D27" s="177"/>
    </row>
    <row r="28" spans="1:8" ht="14.25" x14ac:dyDescent="0.2">
      <c r="A28" s="167" t="s">
        <v>197</v>
      </c>
      <c r="B28" s="168" t="s">
        <v>198</v>
      </c>
      <c r="C28" s="171">
        <v>2.5000000000000001E-2</v>
      </c>
      <c r="D28" s="170"/>
      <c r="E28" s="178"/>
    </row>
    <row r="29" spans="1:8" ht="14.25" x14ac:dyDescent="0.2">
      <c r="A29" s="167" t="s">
        <v>199</v>
      </c>
      <c r="B29" s="168" t="s">
        <v>200</v>
      </c>
      <c r="C29" s="171">
        <v>5.0650000000000001E-2</v>
      </c>
      <c r="D29" s="170"/>
      <c r="H29" s="179"/>
    </row>
    <row r="30" spans="1:8" ht="14.25" x14ac:dyDescent="0.2">
      <c r="A30" s="167" t="s">
        <v>201</v>
      </c>
      <c r="B30" s="168" t="s">
        <v>202</v>
      </c>
      <c r="C30" s="171">
        <v>4.1000000000000003E-3</v>
      </c>
      <c r="D30" s="170"/>
      <c r="E30" s="178"/>
    </row>
    <row r="31" spans="1:8" ht="14.25" x14ac:dyDescent="0.2">
      <c r="A31" s="167" t="s">
        <v>203</v>
      </c>
      <c r="B31" s="168" t="s">
        <v>204</v>
      </c>
      <c r="C31" s="171">
        <v>0.02</v>
      </c>
      <c r="D31" s="170"/>
      <c r="G31" s="178"/>
    </row>
    <row r="32" spans="1:8" ht="14.25" x14ac:dyDescent="0.2">
      <c r="A32" s="167" t="s">
        <v>205</v>
      </c>
      <c r="B32" s="168" t="s">
        <v>206</v>
      </c>
      <c r="C32" s="171">
        <v>2.5999999999999999E-3</v>
      </c>
      <c r="D32" s="170"/>
    </row>
    <row r="33" spans="1:4" ht="15" x14ac:dyDescent="0.2">
      <c r="A33" s="167" t="s">
        <v>207</v>
      </c>
      <c r="B33" s="172" t="s">
        <v>208</v>
      </c>
      <c r="C33" s="173">
        <f>SUM(C28:C32)</f>
        <v>0.10235000000000001</v>
      </c>
      <c r="D33" s="177"/>
    </row>
    <row r="34" spans="1:4" ht="15" x14ac:dyDescent="0.2">
      <c r="A34" s="174"/>
      <c r="B34" s="175"/>
      <c r="C34" s="176"/>
      <c r="D34" s="177"/>
    </row>
    <row r="35" spans="1:4" ht="14.25" x14ac:dyDescent="0.2">
      <c r="A35" s="167" t="s">
        <v>209</v>
      </c>
      <c r="B35" s="168" t="s">
        <v>210</v>
      </c>
      <c r="C35" s="171">
        <f>ROUND(C18*C26,4)</f>
        <v>5.9900000000000002E-2</v>
      </c>
      <c r="D35" s="170"/>
    </row>
    <row r="36" spans="1:4" ht="28.5" x14ac:dyDescent="0.2">
      <c r="A36" s="167" t="s">
        <v>211</v>
      </c>
      <c r="B36" s="180" t="s">
        <v>212</v>
      </c>
      <c r="C36" s="171">
        <f>ROUND((C28*C17),4)</f>
        <v>2E-3</v>
      </c>
      <c r="D36" s="170"/>
    </row>
    <row r="37" spans="1:4" ht="15" x14ac:dyDescent="0.2">
      <c r="A37" s="167" t="s">
        <v>213</v>
      </c>
      <c r="B37" s="172" t="s">
        <v>214</v>
      </c>
      <c r="C37" s="173">
        <f>SUM(C35:C36)</f>
        <v>6.1900000000000004E-2</v>
      </c>
      <c r="D37" s="177"/>
    </row>
    <row r="38" spans="1:4" ht="15" x14ac:dyDescent="0.2">
      <c r="A38" s="181"/>
      <c r="B38" s="182" t="s">
        <v>215</v>
      </c>
      <c r="C38" s="183">
        <f>C37+C33+C26+C18</f>
        <v>0.69494999999999996</v>
      </c>
      <c r="D38" s="177"/>
    </row>
    <row r="39" spans="1:4" ht="15" x14ac:dyDescent="0.2">
      <c r="A39" s="170"/>
      <c r="B39" s="184"/>
      <c r="C39" s="185"/>
      <c r="D39" s="186"/>
    </row>
    <row r="40" spans="1:4" ht="14.25" x14ac:dyDescent="0.2">
      <c r="A40" s="170"/>
      <c r="B40" s="170"/>
      <c r="C40" s="187"/>
      <c r="D40" s="188"/>
    </row>
  </sheetData>
  <mergeCells count="1">
    <mergeCell ref="A8:C8"/>
  </mergeCells>
  <pageMargins left="0.905555555555556" right="0.51180555555555496" top="0.74791666666666701" bottom="0.74791666666666701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"/>
  <sheetViews>
    <sheetView workbookViewId="0">
      <selection activeCell="C15" sqref="C15"/>
    </sheetView>
  </sheetViews>
  <sheetFormatPr defaultRowHeight="12.75" x14ac:dyDescent="0.2"/>
  <cols>
    <col min="1" max="1" width="41.85546875" customWidth="1"/>
    <col min="2" max="2" width="5.5703125" customWidth="1"/>
    <col min="3" max="3" width="8.7109375" customWidth="1"/>
    <col min="4" max="4" width="9.7109375" customWidth="1"/>
    <col min="5" max="5" width="8" style="192" customWidth="1"/>
    <col min="6" max="6" width="9.7109375" customWidth="1"/>
    <col min="7" max="1014" width="8.7109375" customWidth="1"/>
  </cols>
  <sheetData>
    <row r="1" spans="1:6" s="193" customFormat="1" ht="14.25" x14ac:dyDescent="0.2">
      <c r="A1" s="25" t="s">
        <v>0</v>
      </c>
      <c r="B1" s="11"/>
      <c r="C1" s="11"/>
      <c r="E1" s="194"/>
    </row>
    <row r="2" spans="1:6" s="193" customFormat="1" ht="14.25" x14ac:dyDescent="0.2">
      <c r="A2" s="165" t="s">
        <v>216</v>
      </c>
      <c r="B2" s="11"/>
      <c r="C2" s="11"/>
      <c r="E2" s="194"/>
    </row>
    <row r="3" spans="1:6" s="193" customFormat="1" ht="14.25" x14ac:dyDescent="0.2">
      <c r="A3" s="1" t="s">
        <v>217</v>
      </c>
      <c r="B3" s="11"/>
      <c r="C3" s="11"/>
      <c r="E3" s="194"/>
    </row>
    <row r="4" spans="1:6" s="193" customFormat="1" ht="14.25" x14ac:dyDescent="0.2">
      <c r="A4" s="1"/>
      <c r="B4" s="11"/>
      <c r="C4" s="11"/>
      <c r="E4" s="194"/>
    </row>
    <row r="5" spans="1:6" s="5" customFormat="1" ht="15.6" hidden="1" customHeight="1" x14ac:dyDescent="0.2">
      <c r="A5" s="9" t="s">
        <v>6</v>
      </c>
      <c r="B5" s="6"/>
      <c r="C5" s="6"/>
      <c r="D5" s="6"/>
      <c r="E5" s="6"/>
      <c r="F5" s="6"/>
    </row>
    <row r="6" spans="1:6" s="5" customFormat="1" ht="16.5" customHeight="1" x14ac:dyDescent="0.2">
      <c r="A6" s="4" t="s">
        <v>218</v>
      </c>
      <c r="B6" s="6"/>
      <c r="C6" s="6"/>
      <c r="D6" s="7"/>
      <c r="E6" s="7"/>
      <c r="F6" s="7"/>
    </row>
    <row r="7" spans="1:6" s="5" customFormat="1" ht="16.5" customHeight="1" x14ac:dyDescent="0.2">
      <c r="A7" s="4" t="s">
        <v>219</v>
      </c>
      <c r="B7" s="6"/>
      <c r="C7" s="6"/>
      <c r="D7" s="7"/>
      <c r="E7" s="7"/>
      <c r="F7" s="7"/>
    </row>
    <row r="8" spans="1:6" s="193" customFormat="1" ht="14.25" x14ac:dyDescent="0.2">
      <c r="B8" s="11"/>
      <c r="C8" s="11"/>
      <c r="E8" s="194"/>
    </row>
    <row r="9" spans="1:6" ht="15.75" x14ac:dyDescent="0.2">
      <c r="A9" s="392" t="s">
        <v>220</v>
      </c>
      <c r="B9" s="392"/>
      <c r="C9" s="392"/>
      <c r="D9" s="392"/>
      <c r="E9" s="392"/>
      <c r="F9" s="392"/>
    </row>
    <row r="10" spans="1:6" ht="15.75" x14ac:dyDescent="0.2">
      <c r="A10" s="195"/>
      <c r="B10" s="196"/>
      <c r="C10" s="196"/>
      <c r="D10" s="196"/>
      <c r="E10" s="196"/>
      <c r="F10" s="197"/>
    </row>
    <row r="11" spans="1:6" ht="15" x14ac:dyDescent="0.25">
      <c r="A11" s="198"/>
      <c r="B11" s="11"/>
      <c r="C11" s="11"/>
      <c r="D11" s="393" t="s">
        <v>221</v>
      </c>
      <c r="E11" s="393"/>
      <c r="F11" s="393"/>
    </row>
    <row r="12" spans="1:6" ht="14.25" x14ac:dyDescent="0.2">
      <c r="A12" s="191"/>
      <c r="B12" s="193"/>
      <c r="C12" s="193"/>
      <c r="D12" s="199" t="s">
        <v>222</v>
      </c>
      <c r="E12" s="200" t="s">
        <v>223</v>
      </c>
      <c r="F12" s="201" t="s">
        <v>224</v>
      </c>
    </row>
    <row r="13" spans="1:6" ht="14.25" x14ac:dyDescent="0.2">
      <c r="A13" s="202" t="s">
        <v>225</v>
      </c>
      <c r="B13" s="203" t="s">
        <v>226</v>
      </c>
      <c r="C13" s="204">
        <v>5.5E-2</v>
      </c>
      <c r="D13" s="205">
        <v>2.9700000000000001E-2</v>
      </c>
      <c r="E13" s="206">
        <v>5.0799999999999998E-2</v>
      </c>
      <c r="F13" s="207">
        <v>6.2700000000000006E-2</v>
      </c>
    </row>
    <row r="14" spans="1:6" ht="14.25" x14ac:dyDescent="0.2">
      <c r="A14" s="208" t="s">
        <v>227</v>
      </c>
      <c r="B14" s="209" t="s">
        <v>228</v>
      </c>
      <c r="C14" s="210">
        <v>8.6E-3</v>
      </c>
      <c r="D14" s="205">
        <f>0.3%+0.56%</f>
        <v>8.6E-3</v>
      </c>
      <c r="E14" s="206">
        <f>0.48%+0.85%</f>
        <v>1.3299999999999999E-2</v>
      </c>
      <c r="F14" s="207">
        <f>0.82%+0.89%</f>
        <v>1.7099999999999997E-2</v>
      </c>
    </row>
    <row r="15" spans="1:6" ht="14.25" x14ac:dyDescent="0.2">
      <c r="A15" s="208" t="s">
        <v>157</v>
      </c>
      <c r="B15" s="209" t="s">
        <v>229</v>
      </c>
      <c r="C15" s="210">
        <v>0.11</v>
      </c>
      <c r="D15" s="205">
        <v>7.7799999999999994E-2</v>
      </c>
      <c r="E15" s="206">
        <v>0.1085</v>
      </c>
      <c r="F15" s="207">
        <v>0.13550000000000001</v>
      </c>
    </row>
    <row r="16" spans="1:6" ht="14.25" x14ac:dyDescent="0.2">
      <c r="A16" s="208" t="s">
        <v>230</v>
      </c>
      <c r="B16" s="209" t="s">
        <v>231</v>
      </c>
      <c r="C16" s="211">
        <f>(1+E16)^(E17/252)-1</f>
        <v>2.4278956068983781E-3</v>
      </c>
      <c r="D16" s="205" t="s">
        <v>232</v>
      </c>
      <c r="E16" s="212">
        <v>0.13</v>
      </c>
      <c r="F16" s="213"/>
    </row>
    <row r="17" spans="1:6" ht="14.25" x14ac:dyDescent="0.2">
      <c r="A17" s="208" t="s">
        <v>233</v>
      </c>
      <c r="B17" s="394" t="s">
        <v>234</v>
      </c>
      <c r="C17" s="210">
        <v>0.03</v>
      </c>
      <c r="D17" s="214" t="s">
        <v>235</v>
      </c>
      <c r="E17" s="215">
        <v>5</v>
      </c>
      <c r="F17" s="190"/>
    </row>
    <row r="18" spans="1:6" ht="14.25" x14ac:dyDescent="0.2">
      <c r="A18" s="216" t="s">
        <v>236</v>
      </c>
      <c r="B18" s="394"/>
      <c r="C18" s="217">
        <v>3.6499999999999998E-2</v>
      </c>
      <c r="D18" s="189"/>
      <c r="E18" s="218"/>
      <c r="F18" s="190"/>
    </row>
    <row r="19" spans="1:6" ht="14.25" x14ac:dyDescent="0.2">
      <c r="A19" s="219" t="s">
        <v>237</v>
      </c>
      <c r="B19" s="220"/>
      <c r="C19" s="221"/>
      <c r="D19" s="189"/>
      <c r="E19" s="218"/>
      <c r="F19" s="190"/>
    </row>
    <row r="20" spans="1:6" ht="14.25" x14ac:dyDescent="0.2">
      <c r="A20" s="222" t="s">
        <v>238</v>
      </c>
      <c r="B20" s="223"/>
      <c r="C20" s="224"/>
      <c r="D20" s="189"/>
      <c r="E20" s="218"/>
      <c r="F20" s="190"/>
    </row>
    <row r="21" spans="1:6" ht="15" x14ac:dyDescent="0.2">
      <c r="A21" s="225" t="s">
        <v>239</v>
      </c>
      <c r="B21" s="226"/>
      <c r="C21" s="227">
        <f>ROUND((((1+C13+C14)*(1+C15)*(1+C16))/(1-(C17+C18))-1),4)</f>
        <v>0.26779999999999998</v>
      </c>
      <c r="D21" s="228">
        <v>0.21429999999999999</v>
      </c>
      <c r="E21" s="229">
        <v>0.2717</v>
      </c>
      <c r="F21" s="230">
        <v>0.3362</v>
      </c>
    </row>
  </sheetData>
  <mergeCells count="3">
    <mergeCell ref="A9:F9"/>
    <mergeCell ref="D11:F11"/>
    <mergeCell ref="B17:B18"/>
  </mergeCells>
  <pageMargins left="0.905555555555556" right="0.51180555555555496" top="0.74791666666666701" bottom="0.74791666666666701" header="0.51180555555555496" footer="0.51180555555555496"/>
  <pageSetup paperSize="9" firstPageNumber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"/>
  <sheetViews>
    <sheetView workbookViewId="0">
      <selection activeCell="C15" sqref="C15"/>
    </sheetView>
  </sheetViews>
  <sheetFormatPr defaultRowHeight="12.75" x14ac:dyDescent="0.2"/>
  <cols>
    <col min="1" max="1" width="41.85546875" customWidth="1"/>
    <col min="2" max="2" width="5.5703125" customWidth="1"/>
    <col min="3" max="3" width="8.7109375" customWidth="1"/>
    <col min="4" max="4" width="9.7109375" customWidth="1"/>
    <col min="5" max="5" width="8" style="192" customWidth="1"/>
    <col min="6" max="6" width="9.7109375" customWidth="1"/>
    <col min="7" max="1014" width="8.7109375" customWidth="1"/>
  </cols>
  <sheetData>
    <row r="1" spans="1:6" s="193" customFormat="1" ht="14.25" x14ac:dyDescent="0.2">
      <c r="A1" s="25" t="s">
        <v>0</v>
      </c>
      <c r="B1" s="11"/>
      <c r="C1" s="11"/>
      <c r="E1" s="194"/>
    </row>
    <row r="2" spans="1:6" s="193" customFormat="1" ht="14.25" x14ac:dyDescent="0.2">
      <c r="A2" s="165" t="s">
        <v>216</v>
      </c>
      <c r="B2" s="11"/>
      <c r="C2" s="11"/>
      <c r="E2" s="194"/>
    </row>
    <row r="3" spans="1:6" s="193" customFormat="1" ht="14.25" x14ac:dyDescent="0.2">
      <c r="A3" s="1" t="s">
        <v>217</v>
      </c>
      <c r="B3" s="11"/>
      <c r="C3" s="11"/>
      <c r="E3" s="194"/>
    </row>
    <row r="4" spans="1:6" s="193" customFormat="1" ht="14.25" x14ac:dyDescent="0.2">
      <c r="A4" s="1"/>
      <c r="B4" s="11"/>
      <c r="C4" s="11"/>
      <c r="E4" s="194"/>
    </row>
    <row r="5" spans="1:6" s="5" customFormat="1" ht="15.6" hidden="1" customHeight="1" x14ac:dyDescent="0.2">
      <c r="A5" s="9" t="s">
        <v>6</v>
      </c>
      <c r="B5" s="6"/>
      <c r="C5" s="6"/>
      <c r="D5" s="6"/>
      <c r="E5" s="6"/>
      <c r="F5" s="6"/>
    </row>
    <row r="6" spans="1:6" s="5" customFormat="1" ht="16.5" customHeight="1" x14ac:dyDescent="0.2">
      <c r="A6" s="4" t="s">
        <v>218</v>
      </c>
      <c r="B6" s="6"/>
      <c r="C6" s="6"/>
      <c r="D6" s="7"/>
      <c r="E6" s="7"/>
      <c r="F6" s="7"/>
    </row>
    <row r="7" spans="1:6" s="5" customFormat="1" ht="16.5" customHeight="1" x14ac:dyDescent="0.2">
      <c r="A7" s="4" t="s">
        <v>219</v>
      </c>
      <c r="B7" s="6"/>
      <c r="C7" s="6"/>
      <c r="D7" s="7"/>
      <c r="E7" s="7"/>
      <c r="F7" s="7"/>
    </row>
    <row r="8" spans="1:6" s="193" customFormat="1" ht="15" thickBot="1" x14ac:dyDescent="0.25">
      <c r="B8" s="11"/>
      <c r="C8" s="11"/>
      <c r="E8" s="194"/>
    </row>
    <row r="9" spans="1:6" ht="15.75" x14ac:dyDescent="0.2">
      <c r="A9" s="392" t="s">
        <v>220</v>
      </c>
      <c r="B9" s="392"/>
      <c r="C9" s="392"/>
      <c r="D9" s="392"/>
      <c r="E9" s="392"/>
      <c r="F9" s="392"/>
    </row>
    <row r="10" spans="1:6" ht="16.5" thickBot="1" x14ac:dyDescent="0.25">
      <c r="A10" s="195"/>
      <c r="B10" s="196"/>
      <c r="C10" s="196"/>
      <c r="D10" s="196"/>
      <c r="E10" s="196"/>
      <c r="F10" s="197"/>
    </row>
    <row r="11" spans="1:6" ht="15" x14ac:dyDescent="0.25">
      <c r="A11" s="198"/>
      <c r="B11" s="11"/>
      <c r="C11" s="11"/>
      <c r="D11" s="393" t="s">
        <v>221</v>
      </c>
      <c r="E11" s="393"/>
      <c r="F11" s="393"/>
    </row>
    <row r="12" spans="1:6" ht="15" thickBot="1" x14ac:dyDescent="0.25">
      <c r="A12" s="191"/>
      <c r="B12" s="193"/>
      <c r="C12" s="193"/>
      <c r="D12" s="199" t="s">
        <v>222</v>
      </c>
      <c r="E12" s="200" t="s">
        <v>223</v>
      </c>
      <c r="F12" s="201" t="s">
        <v>224</v>
      </c>
    </row>
    <row r="13" spans="1:6" ht="14.25" x14ac:dyDescent="0.2">
      <c r="A13" s="202" t="s">
        <v>225</v>
      </c>
      <c r="B13" s="203" t="s">
        <v>226</v>
      </c>
      <c r="C13" s="204">
        <v>0.04</v>
      </c>
      <c r="D13" s="205">
        <v>2.9700000000000001E-2</v>
      </c>
      <c r="E13" s="206">
        <v>5.0799999999999998E-2</v>
      </c>
      <c r="F13" s="207">
        <v>6.2700000000000006E-2</v>
      </c>
    </row>
    <row r="14" spans="1:6" ht="14.25" x14ac:dyDescent="0.2">
      <c r="A14" s="208" t="s">
        <v>227</v>
      </c>
      <c r="B14" s="209" t="s">
        <v>228</v>
      </c>
      <c r="C14" s="210">
        <v>8.6E-3</v>
      </c>
      <c r="D14" s="205">
        <f>0.3%+0.56%</f>
        <v>8.6E-3</v>
      </c>
      <c r="E14" s="206">
        <f>0.48%+0.85%</f>
        <v>1.3299999999999999E-2</v>
      </c>
      <c r="F14" s="207">
        <f>0.82%+0.89%</f>
        <v>1.7099999999999997E-2</v>
      </c>
    </row>
    <row r="15" spans="1:6" ht="14.25" x14ac:dyDescent="0.2">
      <c r="A15" s="208" t="s">
        <v>157</v>
      </c>
      <c r="B15" s="209" t="s">
        <v>229</v>
      </c>
      <c r="C15" s="210">
        <v>0.06</v>
      </c>
      <c r="D15" s="205">
        <v>7.7799999999999994E-2</v>
      </c>
      <c r="E15" s="206">
        <v>0.1085</v>
      </c>
      <c r="F15" s="207">
        <v>0.13550000000000001</v>
      </c>
    </row>
    <row r="16" spans="1:6" ht="14.25" x14ac:dyDescent="0.2">
      <c r="A16" s="208" t="s">
        <v>230</v>
      </c>
      <c r="B16" s="209" t="s">
        <v>231</v>
      </c>
      <c r="C16" s="211">
        <f>(1+E16)^(E17/252)-1</f>
        <v>2.4278956068983781E-3</v>
      </c>
      <c r="D16" s="205" t="s">
        <v>232</v>
      </c>
      <c r="E16" s="212">
        <v>0.13</v>
      </c>
      <c r="F16" s="213"/>
    </row>
    <row r="17" spans="1:6" ht="15" thickBot="1" x14ac:dyDescent="0.25">
      <c r="A17" s="208" t="s">
        <v>233</v>
      </c>
      <c r="B17" s="394" t="s">
        <v>234</v>
      </c>
      <c r="C17" s="210">
        <v>0</v>
      </c>
      <c r="D17" s="214" t="s">
        <v>235</v>
      </c>
      <c r="E17" s="215">
        <v>5</v>
      </c>
      <c r="F17" s="190"/>
    </row>
    <row r="18" spans="1:6" ht="15" thickBot="1" x14ac:dyDescent="0.25">
      <c r="A18" s="216" t="s">
        <v>236</v>
      </c>
      <c r="B18" s="394"/>
      <c r="C18" s="217">
        <v>3.6499999999999998E-2</v>
      </c>
      <c r="D18" s="189"/>
      <c r="E18" s="218"/>
      <c r="F18" s="190"/>
    </row>
    <row r="19" spans="1:6" ht="14.25" x14ac:dyDescent="0.2">
      <c r="A19" s="219" t="s">
        <v>237</v>
      </c>
      <c r="B19" s="220"/>
      <c r="C19" s="221"/>
      <c r="D19" s="189"/>
      <c r="E19" s="218"/>
      <c r="F19" s="190"/>
    </row>
    <row r="20" spans="1:6" ht="15" thickBot="1" x14ac:dyDescent="0.25">
      <c r="A20" s="222" t="s">
        <v>238</v>
      </c>
      <c r="B20" s="223"/>
      <c r="C20" s="224"/>
      <c r="D20" s="189"/>
      <c r="E20" s="218"/>
      <c r="F20" s="190"/>
    </row>
    <row r="21" spans="1:6" ht="15.75" thickBot="1" x14ac:dyDescent="0.25">
      <c r="A21" s="225" t="s">
        <v>239</v>
      </c>
      <c r="B21" s="226"/>
      <c r="C21" s="227">
        <f>ROUND((((1+C13+C14)*(1+C15)*(1+C16))/(1-(C17+C18))-1),4)</f>
        <v>0.15640000000000001</v>
      </c>
      <c r="D21" s="228">
        <v>0.21429999999999999</v>
      </c>
      <c r="E21" s="229">
        <v>0.2717</v>
      </c>
      <c r="F21" s="230">
        <v>0.3362</v>
      </c>
    </row>
  </sheetData>
  <mergeCells count="3">
    <mergeCell ref="A9:F9"/>
    <mergeCell ref="D11:F11"/>
    <mergeCell ref="B17:B18"/>
  </mergeCells>
  <pageMargins left="0.905555555555556" right="0.51180555555555496" top="0.74791666666666701" bottom="0.74791666666666701" header="0.51180555555555496" footer="0.51180555555555496"/>
  <pageSetup paperSize="9" firstPageNumber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8"/>
  <sheetViews>
    <sheetView topLeftCell="A3" zoomScale="130" zoomScaleNormal="130" workbookViewId="0">
      <selection activeCell="C15" sqref="C15"/>
    </sheetView>
  </sheetViews>
  <sheetFormatPr defaultRowHeight="15" x14ac:dyDescent="0.25"/>
  <cols>
    <col min="1" max="1" width="26.42578125" style="231" customWidth="1"/>
    <col min="2" max="2" width="6.85546875" style="231" customWidth="1"/>
    <col min="3" max="3" width="9" style="231" customWidth="1"/>
    <col min="4" max="4" width="10" style="231" customWidth="1"/>
    <col min="5" max="5" width="8.85546875" style="231" customWidth="1"/>
    <col min="6" max="7" width="11.42578125" style="231" hidden="1" customWidth="1"/>
    <col min="8" max="8" width="11.42578125" style="231" customWidth="1"/>
    <col min="9" max="9" width="8.85546875" style="231" customWidth="1"/>
    <col min="10" max="11" width="11.28515625" style="231" customWidth="1"/>
    <col min="12" max="1025" width="8.85546875" style="231" customWidth="1"/>
  </cols>
  <sheetData>
    <row r="1" spans="1:7" ht="15.75" x14ac:dyDescent="0.25">
      <c r="A1" s="232" t="s">
        <v>310</v>
      </c>
      <c r="B1" s="232"/>
    </row>
    <row r="2" spans="1:7" ht="15.75" x14ac:dyDescent="0.25">
      <c r="A2" s="232" t="s">
        <v>340</v>
      </c>
      <c r="B2" s="232"/>
    </row>
    <row r="3" spans="1:7" ht="15.75" x14ac:dyDescent="0.25">
      <c r="A3" s="232" t="s">
        <v>341</v>
      </c>
      <c r="B3" s="232"/>
    </row>
    <row r="4" spans="1:7" x14ac:dyDescent="0.25">
      <c r="A4" s="233"/>
      <c r="B4" s="233"/>
    </row>
    <row r="5" spans="1:7" x14ac:dyDescent="0.25">
      <c r="A5" s="395" t="s">
        <v>304</v>
      </c>
      <c r="B5" s="395"/>
      <c r="C5" s="395"/>
      <c r="D5" s="395"/>
      <c r="F5" s="235" t="s">
        <v>240</v>
      </c>
      <c r="G5" s="235" t="s">
        <v>240</v>
      </c>
    </row>
    <row r="6" spans="1:7" ht="28.5" customHeight="1" x14ac:dyDescent="0.25">
      <c r="A6" s="234" t="s">
        <v>298</v>
      </c>
      <c r="B6" s="263" t="s">
        <v>299</v>
      </c>
      <c r="C6" s="374" t="s">
        <v>301</v>
      </c>
      <c r="D6" s="234" t="s">
        <v>303</v>
      </c>
      <c r="F6" s="235">
        <v>108.51</v>
      </c>
      <c r="G6" s="235"/>
    </row>
    <row r="7" spans="1:7" x14ac:dyDescent="0.25">
      <c r="A7" s="266" t="s">
        <v>300</v>
      </c>
      <c r="B7" s="236" t="s">
        <v>347</v>
      </c>
      <c r="C7" s="237">
        <v>100</v>
      </c>
      <c r="D7" s="238">
        <f>C7*12</f>
        <v>1200</v>
      </c>
      <c r="F7" s="235"/>
      <c r="G7" s="235"/>
    </row>
    <row r="8" spans="1:7" x14ac:dyDescent="0.25">
      <c r="A8" s="266" t="s">
        <v>302</v>
      </c>
      <c r="B8" s="236" t="s">
        <v>347</v>
      </c>
      <c r="C8" s="237">
        <v>100</v>
      </c>
      <c r="D8" s="238">
        <f t="shared" ref="D8" si="0">C8*12</f>
        <v>1200</v>
      </c>
      <c r="F8" s="235"/>
      <c r="G8" s="235"/>
    </row>
  </sheetData>
  <mergeCells count="1"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9"/>
  <sheetViews>
    <sheetView zoomScale="110" zoomScaleNormal="110" workbookViewId="0">
      <selection activeCell="C15" sqref="C15"/>
    </sheetView>
  </sheetViews>
  <sheetFormatPr defaultRowHeight="15" x14ac:dyDescent="0.25"/>
  <cols>
    <col min="1" max="1" width="8.85546875" style="231" customWidth="1"/>
    <col min="2" max="2" width="9.85546875" style="231" customWidth="1"/>
    <col min="3" max="3" width="13.5703125" style="231" customWidth="1"/>
    <col min="4" max="5" width="8.85546875" style="231" customWidth="1"/>
    <col min="6" max="6" width="7.140625" style="231" bestFit="1" customWidth="1"/>
    <col min="7" max="1025" width="8.85546875" style="231" customWidth="1"/>
  </cols>
  <sheetData>
    <row r="1" spans="1:12" ht="15.75" x14ac:dyDescent="0.25">
      <c r="A1" s="232" t="s">
        <v>310</v>
      </c>
    </row>
    <row r="2" spans="1:12" x14ac:dyDescent="0.25">
      <c r="A2" s="233" t="s">
        <v>342</v>
      </c>
    </row>
    <row r="3" spans="1:12" x14ac:dyDescent="0.25">
      <c r="A3" s="233" t="s">
        <v>346</v>
      </c>
    </row>
    <row r="4" spans="1:12" ht="30" x14ac:dyDescent="0.25">
      <c r="A4" s="239" t="s">
        <v>241</v>
      </c>
      <c r="B4" s="239" t="s">
        <v>242</v>
      </c>
      <c r="C4" s="239" t="s">
        <v>243</v>
      </c>
      <c r="D4" s="239" t="s">
        <v>244</v>
      </c>
      <c r="E4" s="239" t="s">
        <v>245</v>
      </c>
      <c r="F4" s="375" t="s">
        <v>246</v>
      </c>
    </row>
    <row r="5" spans="1:12" x14ac:dyDescent="0.25">
      <c r="A5" s="234">
        <v>2</v>
      </c>
      <c r="B5" s="239" t="s">
        <v>60</v>
      </c>
      <c r="C5" s="239" t="s">
        <v>345</v>
      </c>
      <c r="D5" s="240">
        <v>0.33333333333333298</v>
      </c>
      <c r="E5" s="240">
        <v>0.70833333333333304</v>
      </c>
      <c r="F5" s="240">
        <v>0.33333333333333298</v>
      </c>
    </row>
    <row r="6" spans="1:12" x14ac:dyDescent="0.25">
      <c r="A6" s="234">
        <v>1</v>
      </c>
      <c r="B6" s="239" t="s">
        <v>268</v>
      </c>
      <c r="C6" s="239" t="s">
        <v>345</v>
      </c>
      <c r="D6" s="240">
        <v>0.33333333333333298</v>
      </c>
      <c r="E6" s="240">
        <v>0.70833333333333304</v>
      </c>
      <c r="F6" s="240">
        <v>0.33333333333333298</v>
      </c>
    </row>
    <row r="7" spans="1:12" x14ac:dyDescent="0.25">
      <c r="A7" s="231" t="s">
        <v>247</v>
      </c>
      <c r="H7" s="241"/>
      <c r="I7" s="241"/>
      <c r="L7" s="241"/>
    </row>
    <row r="8" spans="1:12" x14ac:dyDescent="0.25">
      <c r="H8" s="241"/>
      <c r="I8" s="241"/>
      <c r="L8" s="241"/>
    </row>
    <row r="9" spans="1:12" x14ac:dyDescent="0.25">
      <c r="A9" s="233" t="s">
        <v>306</v>
      </c>
    </row>
    <row r="10" spans="1:12" x14ac:dyDescent="0.25">
      <c r="A10" s="242" t="s">
        <v>248</v>
      </c>
      <c r="B10" s="243"/>
      <c r="C10" s="243"/>
      <c r="D10" s="243"/>
      <c r="E10" s="243"/>
      <c r="F10" s="244">
        <v>8</v>
      </c>
    </row>
    <row r="11" spans="1:12" x14ac:dyDescent="0.25">
      <c r="A11" s="242" t="s">
        <v>249</v>
      </c>
      <c r="B11" s="243"/>
      <c r="C11" s="243"/>
      <c r="D11" s="243"/>
      <c r="E11" s="243"/>
      <c r="F11" s="235">
        <v>2</v>
      </c>
    </row>
    <row r="12" spans="1:12" x14ac:dyDescent="0.25">
      <c r="A12" s="242" t="s">
        <v>250</v>
      </c>
      <c r="B12" s="243"/>
      <c r="C12" s="243"/>
      <c r="D12" s="243"/>
      <c r="E12" s="243"/>
      <c r="F12" s="244">
        <f>F10*F11</f>
        <v>16</v>
      </c>
    </row>
    <row r="13" spans="1:12" x14ac:dyDescent="0.25">
      <c r="A13" s="242" t="s">
        <v>251</v>
      </c>
      <c r="B13" s="243"/>
      <c r="C13" s="243"/>
      <c r="D13" s="243"/>
      <c r="E13" s="243"/>
      <c r="F13" s="235">
        <v>6</v>
      </c>
    </row>
    <row r="14" spans="1:12" x14ac:dyDescent="0.25">
      <c r="A14" s="242" t="s">
        <v>252</v>
      </c>
      <c r="B14" s="243"/>
      <c r="C14" s="243"/>
      <c r="D14" s="243"/>
      <c r="E14" s="243"/>
      <c r="F14" s="235">
        <v>7</v>
      </c>
    </row>
    <row r="15" spans="1:12" x14ac:dyDescent="0.25">
      <c r="A15" s="242" t="s">
        <v>253</v>
      </c>
      <c r="B15" s="243"/>
      <c r="C15" s="243"/>
      <c r="D15" s="243"/>
      <c r="E15" s="243"/>
      <c r="F15" s="244">
        <f>F12/F13</f>
        <v>2.6666666666666665</v>
      </c>
    </row>
    <row r="16" spans="1:12" x14ac:dyDescent="0.25">
      <c r="A16" s="242" t="s">
        <v>254</v>
      </c>
      <c r="B16" s="243"/>
      <c r="C16" s="243"/>
      <c r="D16" s="243"/>
      <c r="E16" s="243"/>
      <c r="F16" s="235">
        <v>30</v>
      </c>
    </row>
    <row r="17" spans="1:6" x14ac:dyDescent="0.25">
      <c r="A17" s="245" t="s">
        <v>255</v>
      </c>
      <c r="B17" s="246"/>
      <c r="C17" s="246"/>
      <c r="D17" s="246"/>
      <c r="E17" s="246"/>
      <c r="F17" s="247">
        <f>F15*F16</f>
        <v>80</v>
      </c>
    </row>
    <row r="18" spans="1:6" x14ac:dyDescent="0.25">
      <c r="A18" s="245" t="s">
        <v>256</v>
      </c>
      <c r="B18" s="246"/>
      <c r="C18" s="246"/>
      <c r="D18" s="246"/>
      <c r="E18" s="246"/>
      <c r="F18" s="239">
        <v>220</v>
      </c>
    </row>
    <row r="19" spans="1:6" x14ac:dyDescent="0.25">
      <c r="A19" s="245" t="s">
        <v>257</v>
      </c>
      <c r="B19" s="246"/>
      <c r="C19" s="246"/>
      <c r="D19" s="246"/>
      <c r="E19" s="246"/>
      <c r="F19" s="248">
        <f>F17/F18</f>
        <v>0.36363636363636365</v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opLeftCell="A2" zoomScaleNormal="100" workbookViewId="0">
      <selection activeCell="C15" sqref="C15"/>
    </sheetView>
  </sheetViews>
  <sheetFormatPr defaultColWidth="8.85546875" defaultRowHeight="15" x14ac:dyDescent="0.25"/>
  <cols>
    <col min="1" max="1" width="11.28515625" style="338" customWidth="1"/>
    <col min="2" max="2" width="14.5703125" style="338" customWidth="1"/>
    <col min="3" max="3" width="18.28515625" style="338" customWidth="1"/>
    <col min="4" max="4" width="13" style="338" customWidth="1"/>
    <col min="5" max="5" width="5.7109375" style="338" customWidth="1"/>
    <col min="6" max="6" width="15" style="338" customWidth="1"/>
    <col min="7" max="7" width="4.85546875" style="338" bestFit="1" customWidth="1"/>
    <col min="8" max="16384" width="8.85546875" style="338"/>
  </cols>
  <sheetData>
    <row r="1" spans="1:6" ht="15" customHeight="1" thickBot="1" x14ac:dyDescent="0.3"/>
    <row r="2" spans="1:6" ht="15.75" thickBot="1" x14ac:dyDescent="0.3">
      <c r="A2" s="396" t="s">
        <v>362</v>
      </c>
      <c r="B2" s="397"/>
      <c r="C2" s="397"/>
      <c r="D2" s="397"/>
      <c r="E2" s="398"/>
      <c r="F2" s="339"/>
    </row>
    <row r="3" spans="1:6" ht="15" customHeight="1" thickBot="1" x14ac:dyDescent="0.3">
      <c r="A3" s="405" t="s">
        <v>329</v>
      </c>
      <c r="B3" s="406"/>
      <c r="C3" s="406"/>
      <c r="D3" s="406"/>
      <c r="E3" s="407"/>
      <c r="F3" s="339"/>
    </row>
    <row r="4" spans="1:6" x14ac:dyDescent="0.25">
      <c r="A4" s="340" t="s">
        <v>274</v>
      </c>
      <c r="B4" s="341" t="s">
        <v>275</v>
      </c>
      <c r="C4" s="341" t="s">
        <v>276</v>
      </c>
      <c r="D4" s="341" t="s">
        <v>277</v>
      </c>
      <c r="E4" s="342" t="s">
        <v>278</v>
      </c>
      <c r="F4" s="339"/>
    </row>
    <row r="5" spans="1:6" s="348" customFormat="1" x14ac:dyDescent="0.25">
      <c r="A5" s="343" t="s">
        <v>279</v>
      </c>
      <c r="B5" s="344"/>
      <c r="C5" s="345" t="s">
        <v>280</v>
      </c>
      <c r="D5" s="346">
        <v>1927.38</v>
      </c>
      <c r="E5" s="347" t="s">
        <v>281</v>
      </c>
    </row>
    <row r="6" spans="1:6" s="348" customFormat="1" x14ac:dyDescent="0.25">
      <c r="A6" s="343" t="s">
        <v>282</v>
      </c>
      <c r="B6" s="344"/>
      <c r="C6" s="345" t="s">
        <v>283</v>
      </c>
      <c r="D6" s="346">
        <v>1691.28</v>
      </c>
      <c r="E6" s="347" t="s">
        <v>281</v>
      </c>
      <c r="F6" s="338"/>
    </row>
    <row r="7" spans="1:6" x14ac:dyDescent="0.25">
      <c r="A7" s="343" t="s">
        <v>284</v>
      </c>
      <c r="B7" s="344"/>
      <c r="C7" s="345" t="s">
        <v>285</v>
      </c>
      <c r="D7" s="346">
        <v>3995.44</v>
      </c>
      <c r="E7" s="347" t="s">
        <v>281</v>
      </c>
    </row>
    <row r="8" spans="1:6" x14ac:dyDescent="0.25">
      <c r="A8" s="343" t="s">
        <v>286</v>
      </c>
      <c r="B8" s="344"/>
      <c r="C8" s="345" t="s">
        <v>287</v>
      </c>
      <c r="D8" s="346">
        <v>3258.98</v>
      </c>
      <c r="E8" s="347" t="s">
        <v>281</v>
      </c>
    </row>
    <row r="9" spans="1:6" x14ac:dyDescent="0.25">
      <c r="A9" s="343" t="s">
        <v>288</v>
      </c>
      <c r="B9" s="344"/>
      <c r="C9" s="345" t="s">
        <v>289</v>
      </c>
      <c r="D9" s="346">
        <v>4686</v>
      </c>
      <c r="E9" s="347" t="s">
        <v>281</v>
      </c>
    </row>
    <row r="10" spans="1:6" x14ac:dyDescent="0.25">
      <c r="A10" s="358" t="s">
        <v>290</v>
      </c>
      <c r="B10" s="344"/>
      <c r="C10" s="359" t="s">
        <v>291</v>
      </c>
      <c r="D10" s="346">
        <v>1929.24</v>
      </c>
      <c r="E10" s="347" t="s">
        <v>281</v>
      </c>
    </row>
    <row r="11" spans="1:6" x14ac:dyDescent="0.25">
      <c r="A11" s="358" t="s">
        <v>292</v>
      </c>
      <c r="B11" s="344"/>
      <c r="C11" s="359" t="s">
        <v>293</v>
      </c>
      <c r="D11" s="346">
        <v>3143.46</v>
      </c>
      <c r="E11" s="347" t="s">
        <v>281</v>
      </c>
    </row>
    <row r="12" spans="1:6" ht="15.75" thickBot="1" x14ac:dyDescent="0.3">
      <c r="A12" s="430" t="s">
        <v>294</v>
      </c>
      <c r="B12" s="431"/>
      <c r="C12" s="431"/>
      <c r="D12" s="364">
        <f>SUM(D5:D11)/1000</f>
        <v>20.631779999999999</v>
      </c>
      <c r="E12" s="365" t="s">
        <v>110</v>
      </c>
    </row>
    <row r="13" spans="1:6" x14ac:dyDescent="0.25">
      <c r="A13" s="418"/>
      <c r="B13" s="419"/>
      <c r="C13" s="419"/>
      <c r="D13" s="419"/>
      <c r="E13" s="420"/>
    </row>
    <row r="14" spans="1:6" ht="15.75" thickBot="1" x14ac:dyDescent="0.3">
      <c r="A14" s="421"/>
      <c r="B14" s="422"/>
      <c r="C14" s="422"/>
      <c r="D14" s="422"/>
      <c r="E14" s="423"/>
    </row>
    <row r="16" spans="1:6" ht="15" customHeight="1" thickBot="1" x14ac:dyDescent="0.3"/>
    <row r="17" spans="1:7" ht="15.75" thickBot="1" x14ac:dyDescent="0.3">
      <c r="A17" s="399" t="s">
        <v>327</v>
      </c>
      <c r="B17" s="400"/>
      <c r="C17" s="400"/>
      <c r="D17" s="400"/>
      <c r="E17" s="401"/>
    </row>
    <row r="18" spans="1:7" ht="15.75" thickBot="1" x14ac:dyDescent="0.3">
      <c r="A18" s="399"/>
      <c r="B18" s="400"/>
      <c r="C18" s="400"/>
      <c r="D18" s="400"/>
      <c r="E18" s="401"/>
      <c r="F18" s="366"/>
    </row>
    <row r="19" spans="1:7" x14ac:dyDescent="0.25">
      <c r="A19" s="447" t="s">
        <v>361</v>
      </c>
      <c r="B19" s="448"/>
      <c r="C19" s="448"/>
      <c r="D19" s="448"/>
      <c r="E19" s="449"/>
      <c r="F19" s="366"/>
    </row>
    <row r="20" spans="1:7" x14ac:dyDescent="0.25">
      <c r="A20" s="413" t="s">
        <v>330</v>
      </c>
      <c r="B20" s="414"/>
      <c r="C20" s="414"/>
      <c r="D20" s="349">
        <v>0.6</v>
      </c>
      <c r="E20" s="347" t="s">
        <v>110</v>
      </c>
      <c r="F20" s="348"/>
    </row>
    <row r="21" spans="1:7" x14ac:dyDescent="0.25">
      <c r="A21" s="413" t="s">
        <v>336</v>
      </c>
      <c r="B21" s="414"/>
      <c r="C21" s="414"/>
      <c r="D21" s="349">
        <f>D12</f>
        <v>20.631779999999999</v>
      </c>
      <c r="E21" s="347" t="s">
        <v>110</v>
      </c>
    </row>
    <row r="22" spans="1:7" x14ac:dyDescent="0.25">
      <c r="A22" s="432" t="s">
        <v>359</v>
      </c>
      <c r="B22" s="414"/>
      <c r="C22" s="414"/>
      <c r="D22" s="349">
        <v>41.9</v>
      </c>
      <c r="E22" s="347" t="s">
        <v>110</v>
      </c>
    </row>
    <row r="23" spans="1:7" x14ac:dyDescent="0.25">
      <c r="A23" s="432" t="s">
        <v>360</v>
      </c>
      <c r="B23" s="414"/>
      <c r="C23" s="414"/>
      <c r="D23" s="349">
        <v>43.5</v>
      </c>
      <c r="E23" s="347" t="s">
        <v>110</v>
      </c>
      <c r="F23" s="366"/>
    </row>
    <row r="24" spans="1:7" ht="15.75" thickBot="1" x14ac:dyDescent="0.3">
      <c r="A24" s="436"/>
      <c r="B24" s="437"/>
      <c r="C24" s="437"/>
      <c r="D24" s="437"/>
      <c r="E24" s="438"/>
      <c r="F24" s="348"/>
    </row>
    <row r="25" spans="1:7" ht="15.75" thickBot="1" x14ac:dyDescent="0.3">
      <c r="A25" s="442" t="s">
        <v>327</v>
      </c>
      <c r="B25" s="443"/>
      <c r="C25" s="443"/>
      <c r="D25" s="360">
        <f>D20+D21+D22+D23</f>
        <v>106.63177999999999</v>
      </c>
      <c r="E25" s="361" t="s">
        <v>110</v>
      </c>
      <c r="F25" s="366"/>
    </row>
    <row r="26" spans="1:7" x14ac:dyDescent="0.25">
      <c r="A26" s="418"/>
      <c r="B26" s="419"/>
      <c r="C26" s="419"/>
      <c r="D26" s="419"/>
      <c r="E26" s="420"/>
    </row>
    <row r="27" spans="1:7" ht="15.75" thickBot="1" x14ac:dyDescent="0.3">
      <c r="A27" s="421"/>
      <c r="B27" s="422"/>
      <c r="C27" s="422"/>
      <c r="D27" s="422"/>
      <c r="E27" s="423"/>
    </row>
    <row r="29" spans="1:7" ht="15" customHeight="1" thickBot="1" x14ac:dyDescent="0.3"/>
    <row r="30" spans="1:7" ht="15.75" thickBot="1" x14ac:dyDescent="0.3">
      <c r="A30" s="402" t="s">
        <v>328</v>
      </c>
      <c r="B30" s="403"/>
      <c r="C30" s="403"/>
      <c r="D30" s="403"/>
      <c r="E30" s="403"/>
      <c r="F30" s="403"/>
      <c r="G30" s="404"/>
    </row>
    <row r="31" spans="1:7" ht="15.75" thickBot="1" x14ac:dyDescent="0.3">
      <c r="A31" s="415"/>
      <c r="B31" s="416"/>
      <c r="C31" s="416"/>
      <c r="D31" s="416"/>
      <c r="E31" s="416"/>
      <c r="F31" s="416"/>
      <c r="G31" s="417"/>
    </row>
    <row r="32" spans="1:7" ht="15.75" thickBot="1" x14ac:dyDescent="0.3">
      <c r="A32" s="450" t="s">
        <v>363</v>
      </c>
      <c r="B32" s="451"/>
      <c r="C32" s="451"/>
      <c r="D32" s="451"/>
      <c r="E32" s="451"/>
      <c r="F32" s="451"/>
      <c r="G32" s="452"/>
    </row>
    <row r="33" spans="1:7" x14ac:dyDescent="0.25">
      <c r="A33" s="453" t="s">
        <v>273</v>
      </c>
      <c r="B33" s="455" t="s">
        <v>331</v>
      </c>
      <c r="C33" s="408" t="s">
        <v>332</v>
      </c>
      <c r="D33" s="408" t="s">
        <v>333</v>
      </c>
      <c r="E33" s="408"/>
      <c r="F33" s="408" t="s">
        <v>334</v>
      </c>
      <c r="G33" s="411" t="s">
        <v>335</v>
      </c>
    </row>
    <row r="34" spans="1:7" ht="23.25" customHeight="1" x14ac:dyDescent="0.25">
      <c r="A34" s="454"/>
      <c r="B34" s="456"/>
      <c r="C34" s="410"/>
      <c r="D34" s="409"/>
      <c r="E34" s="409"/>
      <c r="F34" s="410"/>
      <c r="G34" s="412"/>
    </row>
    <row r="35" spans="1:7" ht="38.25" customHeight="1" x14ac:dyDescent="0.25">
      <c r="A35" s="350" t="s">
        <v>272</v>
      </c>
      <c r="B35" s="368" t="s">
        <v>364</v>
      </c>
      <c r="C35" s="351" t="s">
        <v>345</v>
      </c>
      <c r="D35" s="352">
        <v>3</v>
      </c>
      <c r="E35" s="353" t="s">
        <v>337</v>
      </c>
      <c r="F35" s="354">
        <f>D25</f>
        <v>106.63177999999999</v>
      </c>
      <c r="G35" s="355" t="s">
        <v>110</v>
      </c>
    </row>
    <row r="36" spans="1:7" x14ac:dyDescent="0.25">
      <c r="A36" s="433"/>
      <c r="B36" s="434"/>
      <c r="C36" s="434"/>
      <c r="D36" s="434"/>
      <c r="E36" s="434"/>
      <c r="F36" s="434"/>
      <c r="G36" s="435"/>
    </row>
    <row r="37" spans="1:7" x14ac:dyDescent="0.25">
      <c r="A37" s="439" t="s">
        <v>338</v>
      </c>
      <c r="B37" s="440"/>
      <c r="C37" s="440"/>
      <c r="D37" s="440"/>
      <c r="E37" s="441"/>
      <c r="F37" s="356">
        <f>(F35*D35)</f>
        <v>319.89533999999998</v>
      </c>
      <c r="G37" s="357" t="s">
        <v>295</v>
      </c>
    </row>
    <row r="38" spans="1:7" ht="15.75" thickBot="1" x14ac:dyDescent="0.3">
      <c r="A38" s="444" t="s">
        <v>339</v>
      </c>
      <c r="B38" s="445"/>
      <c r="C38" s="445"/>
      <c r="D38" s="445"/>
      <c r="E38" s="446"/>
      <c r="F38" s="362">
        <f>((F37/7)*30)</f>
        <v>1370.9800285714284</v>
      </c>
      <c r="G38" s="363" t="s">
        <v>295</v>
      </c>
    </row>
    <row r="39" spans="1:7" x14ac:dyDescent="0.25">
      <c r="A39" s="424"/>
      <c r="B39" s="425"/>
      <c r="C39" s="425"/>
      <c r="D39" s="425"/>
      <c r="E39" s="425"/>
      <c r="F39" s="425"/>
      <c r="G39" s="426"/>
    </row>
    <row r="40" spans="1:7" ht="15.75" thickBot="1" x14ac:dyDescent="0.3">
      <c r="A40" s="427"/>
      <c r="B40" s="428"/>
      <c r="C40" s="428"/>
      <c r="D40" s="428"/>
      <c r="E40" s="428"/>
      <c r="F40" s="428"/>
      <c r="G40" s="429"/>
    </row>
    <row r="42" spans="1:7" ht="15.75" customHeight="1" x14ac:dyDescent="0.25"/>
  </sheetData>
  <mergeCells count="27">
    <mergeCell ref="A39:G40"/>
    <mergeCell ref="A12:C12"/>
    <mergeCell ref="A13:E14"/>
    <mergeCell ref="A22:C22"/>
    <mergeCell ref="A23:C23"/>
    <mergeCell ref="A36:G36"/>
    <mergeCell ref="A24:E24"/>
    <mergeCell ref="A37:E37"/>
    <mergeCell ref="A25:C25"/>
    <mergeCell ref="A38:E38"/>
    <mergeCell ref="A19:E19"/>
    <mergeCell ref="A32:G32"/>
    <mergeCell ref="A20:C20"/>
    <mergeCell ref="A33:A34"/>
    <mergeCell ref="B33:B34"/>
    <mergeCell ref="C33:C34"/>
    <mergeCell ref="D33:E34"/>
    <mergeCell ref="F33:F34"/>
    <mergeCell ref="G33:G34"/>
    <mergeCell ref="A21:C21"/>
    <mergeCell ref="A31:G31"/>
    <mergeCell ref="A26:E27"/>
    <mergeCell ref="A2:E2"/>
    <mergeCell ref="A17:E17"/>
    <mergeCell ref="A30:G30"/>
    <mergeCell ref="A3:E3"/>
    <mergeCell ref="A18:E18"/>
  </mergeCells>
  <pageMargins left="0.51181102362204722" right="0.51181102362204722" top="0.78740157480314965" bottom="0.78740157480314965" header="0.31496062992125984" footer="0.31496062992125984"/>
  <pageSetup paperSize="9" scale="92" orientation="portrait" r:id="rId1"/>
  <colBreaks count="1" manualBreakCount="1">
    <brk id="6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7</vt:i4>
      </vt:variant>
    </vt:vector>
  </HeadingPairs>
  <TitlesOfParts>
    <vt:vector size="17" baseType="lpstr">
      <vt:lpstr>Resumo</vt:lpstr>
      <vt:lpstr>1. Col Resíd e Vol</vt:lpstr>
      <vt:lpstr>2. DF Emp</vt:lpstr>
      <vt:lpstr>3.Encargos Sociais</vt:lpstr>
      <vt:lpstr>4.BDI</vt:lpstr>
      <vt:lpstr>4.1 BDI Destino Final</vt:lpstr>
      <vt:lpstr>5. Ton</vt:lpstr>
      <vt:lpstr>6. Horários</vt:lpstr>
      <vt:lpstr>7.Roteiros</vt:lpstr>
      <vt:lpstr>8. Depreciação</vt:lpstr>
      <vt:lpstr>AbaDeprec</vt:lpstr>
      <vt:lpstr>'1. Col Resíd e Vol'!Area_de_impressao</vt:lpstr>
      <vt:lpstr>'3.Encargos Sociais'!Area_de_impressao</vt:lpstr>
      <vt:lpstr>'4.1 BDI Destino Final'!Area_de_impressao</vt:lpstr>
      <vt:lpstr>'4.BDI'!Area_de_impressao</vt:lpstr>
      <vt:lpstr>'7.Roteiros'!Area_de_impressao</vt:lpstr>
      <vt:lpstr>'1. Col Resíd e Vol'!Titulos_de_impressao</vt:lpstr>
    </vt:vector>
  </TitlesOfParts>
  <Company>dmlu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Edgar</dc:creator>
  <cp:lastModifiedBy>Ws</cp:lastModifiedBy>
  <cp:revision>1</cp:revision>
  <cp:lastPrinted>2026-07-07T18:16:37Z</cp:lastPrinted>
  <dcterms:created xsi:type="dcterms:W3CDTF">2000-12-13T10:02:50Z</dcterms:created>
  <dcterms:modified xsi:type="dcterms:W3CDTF">2026-07-07T18:17:26Z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dmlu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